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U:\FIA TEAM\CALLS\Calls and contracts\2025\A3 - 001 - BCS grant - MiniCall Spain\02_Documents_sent_for_publication\"/>
    </mc:Choice>
  </mc:AlternateContent>
  <xr:revisionPtr revIDLastSave="0" documentId="8_{C3D97DA2-F649-4C9D-A687-1FFF5C56AA06}" xr6:coauthVersionLast="47" xr6:coauthVersionMax="47" xr10:uidLastSave="{00000000-0000-0000-0000-000000000000}"/>
  <workbookProtection workbookAlgorithmName="SHA-512" workbookHashValue="SJweocqTwV3+P5DFQevxUI1PspnY1kSCx2YG9Vr7XnW7tEv8uva6L7RXTH7mGddEr0bCjtj7LCVvZk42DRmuHg==" workbookSaltValue="R6LdWMW1ev8mUBPLGXyJsg==" workbookSpinCount="100000" lockStructure="1"/>
  <bookViews>
    <workbookView xWindow="57480" yWindow="-120" windowWidth="29040" windowHeight="15840" xr2:uid="{00000000-000D-0000-FFFF-FFFF00000000}"/>
  </bookViews>
  <sheets>
    <sheet name="Business Surveys" sheetId="11" r:id="rId1"/>
    <sheet name="evaluation_internal" sheetId="12" state="hidden" r:id="rId2"/>
    <sheet name="evaluation_for_external" sheetId="13" state="hidden" r:id="rId3"/>
  </sheets>
  <definedNames>
    <definedName name="_xlnm.Print_Area" localSheetId="0">'Business Surveys'!$A$2:$B$9,'Business Surveys'!$A$11:$B$33,'Business Surveys'!$A$35:$B$50,'Business Surveys'!$A$52:$B$62,'Business Surveys'!$A$64:$B$80,'Business Surveys'!$A$82:$B$91,'Business Surveys'!$A$93:$B$113,'Business Surveys'!$A$115:$B$121,'Business Surveys'!$A$123:$B$127,'Business Surveys'!$A$129:$B$131</definedName>
    <definedName name="_xlnm.Print_Area" localSheetId="2">evaluation_for_external!$A$1:$B$54</definedName>
    <definedName name="_xlnm.Print_Area" localSheetId="1">evaluation_internal!$A$1:$F$96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12" l="1"/>
  <c r="I77" i="12" s="1"/>
  <c r="I97" i="12" s="1"/>
  <c r="B51" i="13" s="1"/>
  <c r="E14" i="11"/>
  <c r="B11" i="12" s="1"/>
  <c r="B75" i="11"/>
  <c r="C75" i="11"/>
  <c r="B74" i="11"/>
  <c r="O73" i="11"/>
  <c r="O2" i="11" s="1"/>
  <c r="E19" i="11"/>
  <c r="B12" i="12"/>
  <c r="E12" i="11"/>
  <c r="B10" i="12" s="1"/>
  <c r="E125" i="11"/>
  <c r="B37" i="12"/>
  <c r="D125" i="11"/>
  <c r="A37" i="12"/>
  <c r="D37" i="12"/>
  <c r="I37" i="12"/>
  <c r="A125" i="11"/>
  <c r="E105" i="11"/>
  <c r="B30" i="12"/>
  <c r="E100" i="11"/>
  <c r="B29" i="12"/>
  <c r="E94" i="11"/>
  <c r="B25" i="13"/>
  <c r="E85" i="11"/>
  <c r="B23" i="13"/>
  <c r="E83" i="11"/>
  <c r="B25" i="12"/>
  <c r="E41" i="11"/>
  <c r="B19" i="12"/>
  <c r="E66" i="11"/>
  <c r="B14" i="13"/>
  <c r="E37" i="11"/>
  <c r="B16" i="12"/>
  <c r="E36" i="11"/>
  <c r="B12" i="13"/>
  <c r="A36" i="13"/>
  <c r="D39" i="12"/>
  <c r="I39" i="12"/>
  <c r="A85" i="11"/>
  <c r="D85" i="11"/>
  <c r="A23" i="13"/>
  <c r="D83" i="11"/>
  <c r="A25" i="12"/>
  <c r="D66" i="11"/>
  <c r="E67" i="11"/>
  <c r="D41" i="11"/>
  <c r="A16" i="13"/>
  <c r="A19" i="12"/>
  <c r="D19" i="12"/>
  <c r="I19" i="12"/>
  <c r="D37" i="11"/>
  <c r="A13" i="13"/>
  <c r="D36" i="11"/>
  <c r="A15" i="12"/>
  <c r="A96" i="12"/>
  <c r="H96" i="12"/>
  <c r="H95" i="12"/>
  <c r="H94" i="12"/>
  <c r="H93" i="12"/>
  <c r="H92" i="12"/>
  <c r="H91" i="12"/>
  <c r="H90" i="12"/>
  <c r="H89" i="12"/>
  <c r="H88" i="12"/>
  <c r="H87" i="12"/>
  <c r="H86" i="12"/>
  <c r="H85" i="12"/>
  <c r="H84" i="12"/>
  <c r="H83" i="12"/>
  <c r="H82" i="12"/>
  <c r="A80" i="12"/>
  <c r="B80" i="12"/>
  <c r="I80" i="12"/>
  <c r="H77" i="12"/>
  <c r="H97" i="12" s="1"/>
  <c r="A51" i="13" s="1"/>
  <c r="B49" i="13" s="1"/>
  <c r="B68" i="12"/>
  <c r="I68" i="12"/>
  <c r="B46" i="13"/>
  <c r="A68" i="12"/>
  <c r="H68" i="12"/>
  <c r="A46" i="13"/>
  <c r="B44" i="13"/>
  <c r="A57" i="12"/>
  <c r="B57" i="12"/>
  <c r="I57" i="12"/>
  <c r="A54" i="12"/>
  <c r="B54" i="12"/>
  <c r="I54" i="12"/>
  <c r="A52" i="12"/>
  <c r="H52" i="12"/>
  <c r="B36" i="13"/>
  <c r="B29" i="13"/>
  <c r="A29" i="13"/>
  <c r="A2" i="13"/>
  <c r="A1" i="13"/>
  <c r="D32" i="12"/>
  <c r="I32" i="12"/>
  <c r="D14" i="11"/>
  <c r="A11" i="12" s="1"/>
  <c r="H11" i="12" s="1"/>
  <c r="O72" i="11"/>
  <c r="E32" i="12"/>
  <c r="E39" i="12"/>
  <c r="E37" i="12"/>
  <c r="E30" i="12"/>
  <c r="E26" i="12"/>
  <c r="E23" i="12"/>
  <c r="E13" i="12"/>
  <c r="A1" i="12"/>
  <c r="E29" i="12"/>
  <c r="E28" i="12"/>
  <c r="E25" i="12"/>
  <c r="E21" i="12"/>
  <c r="E18" i="12"/>
  <c r="E17" i="12"/>
  <c r="E35" i="12"/>
  <c r="E34" i="12"/>
  <c r="E19" i="12"/>
  <c r="E16" i="12"/>
  <c r="E15" i="12"/>
  <c r="E12" i="12"/>
  <c r="E11" i="12"/>
  <c r="E10" i="12"/>
  <c r="D12" i="11"/>
  <c r="A10" i="12" s="1"/>
  <c r="O60" i="11"/>
  <c r="D105" i="11"/>
  <c r="A27" i="13"/>
  <c r="D100" i="11"/>
  <c r="A26" i="13"/>
  <c r="A29" i="12"/>
  <c r="D29" i="12"/>
  <c r="I29" i="12"/>
  <c r="H29" i="12"/>
  <c r="D94" i="11"/>
  <c r="A25" i="13"/>
  <c r="O71" i="11"/>
  <c r="A61" i="11"/>
  <c r="O54" i="11"/>
  <c r="O58" i="11"/>
  <c r="D54" i="11"/>
  <c r="D57" i="11"/>
  <c r="O56" i="11"/>
  <c r="D19" i="11"/>
  <c r="A12" i="12"/>
  <c r="E31" i="11"/>
  <c r="B13" i="12"/>
  <c r="B10" i="13"/>
  <c r="D31" i="11"/>
  <c r="A13" i="12"/>
  <c r="H13" i="12"/>
  <c r="A10" i="13"/>
  <c r="A89" i="11"/>
  <c r="A18" i="11"/>
  <c r="A17" i="11"/>
  <c r="A16" i="11"/>
  <c r="A30" i="11"/>
  <c r="A29" i="11"/>
  <c r="A87" i="11"/>
  <c r="A24" i="11"/>
  <c r="A56" i="11"/>
  <c r="A57" i="11"/>
  <c r="A22" i="11"/>
  <c r="A119" i="11"/>
  <c r="A117" i="11"/>
  <c r="A109" i="11"/>
  <c r="A108" i="11"/>
  <c r="A107" i="11"/>
  <c r="A104" i="11"/>
  <c r="A103" i="11"/>
  <c r="A102" i="11"/>
  <c r="A99" i="11"/>
  <c r="A98" i="11"/>
  <c r="A97" i="11"/>
  <c r="A96" i="11"/>
  <c r="A84" i="11"/>
  <c r="A69" i="11"/>
  <c r="A60" i="11"/>
  <c r="A58" i="11"/>
  <c r="A59" i="11"/>
  <c r="A26" i="11"/>
  <c r="A9" i="11"/>
  <c r="A47" i="11"/>
  <c r="A46" i="11"/>
  <c r="A45" i="11"/>
  <c r="A44" i="11"/>
  <c r="A43" i="11"/>
  <c r="A28" i="11"/>
  <c r="A25" i="11"/>
  <c r="A21" i="11"/>
  <c r="A23" i="11"/>
  <c r="A13" i="11"/>
  <c r="A126" i="11"/>
  <c r="A76" i="11"/>
  <c r="A49" i="11"/>
  <c r="A73" i="11"/>
  <c r="A48" i="11"/>
  <c r="A42" i="11"/>
  <c r="A71" i="11"/>
  <c r="A72" i="11"/>
  <c r="A27" i="11"/>
  <c r="A75" i="11"/>
  <c r="A74" i="11"/>
  <c r="A70" i="11"/>
  <c r="A68" i="11"/>
  <c r="A67" i="11"/>
  <c r="A20" i="11"/>
  <c r="A55" i="11"/>
  <c r="A106" i="11"/>
  <c r="A101" i="11"/>
  <c r="A95" i="11"/>
  <c r="A30" i="12"/>
  <c r="H30" i="12"/>
  <c r="D30" i="12"/>
  <c r="I30" i="12"/>
  <c r="B27" i="13"/>
  <c r="O74" i="11"/>
  <c r="O75" i="11" s="1"/>
  <c r="A17" i="12"/>
  <c r="H17" i="12"/>
  <c r="A14" i="13"/>
  <c r="E54" i="11"/>
  <c r="B31" i="13"/>
  <c r="B34" i="12"/>
  <c r="B9" i="13"/>
  <c r="B34" i="13"/>
  <c r="H54" i="12"/>
  <c r="D13" i="12"/>
  <c r="I13" i="12"/>
  <c r="B15" i="12"/>
  <c r="A16" i="12"/>
  <c r="D16" i="12"/>
  <c r="I16" i="12"/>
  <c r="B16" i="13"/>
  <c r="H19" i="12"/>
  <c r="A31" i="13"/>
  <c r="D67" i="11"/>
  <c r="A18" i="12"/>
  <c r="H18" i="12"/>
  <c r="C74" i="11"/>
  <c r="A111" i="11"/>
  <c r="B22" i="13"/>
  <c r="A22" i="13"/>
  <c r="A26" i="12"/>
  <c r="D26" i="12"/>
  <c r="I26" i="12"/>
  <c r="B28" i="12"/>
  <c r="B26" i="13"/>
  <c r="A34" i="13"/>
  <c r="H37" i="12"/>
  <c r="B96" i="12"/>
  <c r="I96" i="12"/>
  <c r="H80" i="12"/>
  <c r="H57" i="12"/>
  <c r="H58" i="12"/>
  <c r="A41" i="13"/>
  <c r="B39" i="13"/>
  <c r="B52" i="12"/>
  <c r="I52" i="12"/>
  <c r="I58" i="12"/>
  <c r="B41" i="13"/>
  <c r="A15" i="13"/>
  <c r="A110" i="11"/>
  <c r="O76" i="11"/>
  <c r="D74" i="11"/>
  <c r="E74" i="11"/>
  <c r="B18" i="12"/>
  <c r="B15" i="13"/>
  <c r="B17" i="12"/>
  <c r="D17" i="12"/>
  <c r="I17" i="12"/>
  <c r="A20" i="13"/>
  <c r="A23" i="12"/>
  <c r="D23" i="12"/>
  <c r="I23" i="12"/>
  <c r="H12" i="12"/>
  <c r="D12" i="12"/>
  <c r="I12" i="12"/>
  <c r="D15" i="12"/>
  <c r="I15" i="12"/>
  <c r="H15" i="12"/>
  <c r="A32" i="13"/>
  <c r="A35" i="12"/>
  <c r="H25" i="12"/>
  <c r="D25" i="12"/>
  <c r="I25" i="12"/>
  <c r="B26" i="12"/>
  <c r="A12" i="13"/>
  <c r="A9" i="13"/>
  <c r="H26" i="12"/>
  <c r="H16" i="12"/>
  <c r="H23" i="12"/>
  <c r="A34" i="12"/>
  <c r="A28" i="12"/>
  <c r="B13" i="13"/>
  <c r="D18" i="12"/>
  <c r="I18" i="12"/>
  <c r="E57" i="11"/>
  <c r="D28" i="12"/>
  <c r="I28" i="12"/>
  <c r="H28" i="12"/>
  <c r="H34" i="12"/>
  <c r="D34" i="12"/>
  <c r="I34" i="12"/>
  <c r="D35" i="12"/>
  <c r="I35" i="12"/>
  <c r="H35" i="12"/>
  <c r="B23" i="12"/>
  <c r="B20" i="13"/>
  <c r="B32" i="13"/>
  <c r="B35" i="12"/>
  <c r="B7" i="13" l="1"/>
  <c r="D73" i="11"/>
  <c r="H21" i="12"/>
  <c r="A8" i="13"/>
  <c r="D11" i="12"/>
  <c r="I11" i="12" s="1"/>
  <c r="H10" i="12"/>
  <c r="D10" i="12"/>
  <c r="I10" i="12" s="1"/>
  <c r="A7" i="13"/>
  <c r="B8" i="13"/>
  <c r="H41" i="12" l="1"/>
  <c r="A6" i="12" s="1"/>
  <c r="E73" i="11"/>
  <c r="A21" i="12"/>
  <c r="D21" i="12" s="1"/>
  <c r="I21" i="12" s="1"/>
  <c r="A18" i="13"/>
  <c r="I41" i="12"/>
  <c r="D6" i="12" s="1"/>
  <c r="B4" i="13"/>
  <c r="B54" i="13"/>
  <c r="B18" i="13" l="1"/>
  <c r="B2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REUTER Andreas (ECFIN)</author>
  </authors>
  <commentList>
    <comment ref="B5" authorId="0" shapeId="0" xr:uid="{00000000-0006-0000-0000-000001000000}">
      <text>
        <r>
          <rPr>
            <b/>
            <sz val="9"/>
            <color indexed="81"/>
            <rFont val="Tahoma"/>
            <family val="2"/>
          </rPr>
          <t>If you apply for conducting surveys in more than one country, please fill in separate methodology sheets for the different countries.</t>
        </r>
        <r>
          <rPr>
            <sz val="9"/>
            <color indexed="81"/>
            <rFont val="Tahoma"/>
            <family val="2"/>
          </rPr>
          <t xml:space="preserve">
</t>
        </r>
      </text>
    </comment>
    <comment ref="B6" authorId="0" shapeId="0" xr:uid="{00000000-0006-0000-0000-000002000000}">
      <text>
        <r>
          <rPr>
            <b/>
            <sz val="9"/>
            <color indexed="81"/>
            <rFont val="Tahoma"/>
            <family val="2"/>
          </rPr>
          <t xml:space="preserve">Please fill in one separate methodology sheet for every sectoral survey you apply for. </t>
        </r>
        <r>
          <rPr>
            <sz val="9"/>
            <color indexed="81"/>
            <rFont val="Tahoma"/>
            <family val="2"/>
          </rPr>
          <t xml:space="preserve">
</t>
        </r>
      </text>
    </comment>
    <comment ref="F121" authorId="0" shapeId="0" xr:uid="{00000000-0006-0000-0000-000003000000}">
      <text>
        <r>
          <rPr>
            <sz val="11"/>
            <color indexed="81"/>
            <rFont val="Tahoma"/>
            <family val="2"/>
          </rPr>
          <t>Please allocate up to 3 points for the way in which missing data will be treated (unit non-response and item non-response).</t>
        </r>
      </text>
    </comment>
    <comment ref="F131" authorId="0" shapeId="0" xr:uid="{00000000-0006-0000-0000-000004000000}">
      <text>
        <r>
          <rPr>
            <sz val="11"/>
            <color indexed="81"/>
            <rFont val="Calibri"/>
            <family val="2"/>
          </rPr>
          <t>Please allocate up to 3 points for the quality control system.</t>
        </r>
      </text>
    </comment>
  </commentList>
</comments>
</file>

<file path=xl/sharedStrings.xml><?xml version="1.0" encoding="utf-8"?>
<sst xmlns="http://schemas.openxmlformats.org/spreadsheetml/2006/main" count="194" uniqueCount="168">
  <si>
    <t>type of organisation</t>
  </si>
  <si>
    <t>type of frame:</t>
  </si>
  <si>
    <t>What kind of sampling method will be applied?</t>
  </si>
  <si>
    <t>Will firms' answers be weighted?</t>
  </si>
  <si>
    <t>Which survey mode will be applied?</t>
  </si>
  <si>
    <r>
      <t xml:space="preserve">Will any particular measures be applied to increase response rates </t>
    </r>
    <r>
      <rPr>
        <b/>
        <i/>
        <sz val="11"/>
        <color indexed="8"/>
        <rFont val="Calibri"/>
        <family val="2"/>
      </rPr>
      <t xml:space="preserve">prior </t>
    </r>
    <r>
      <rPr>
        <sz val="11"/>
        <color theme="1"/>
        <rFont val="Calibri"/>
        <family val="2"/>
        <scheme val="minor"/>
      </rPr>
      <t>to actual interview / the sending of the questionnaire?</t>
    </r>
  </si>
  <si>
    <r>
      <t xml:space="preserve">Will any particular measures be applied to increase response rates </t>
    </r>
    <r>
      <rPr>
        <b/>
        <i/>
        <sz val="11"/>
        <color indexed="8"/>
        <rFont val="Calibri"/>
        <family val="2"/>
      </rPr>
      <t>after</t>
    </r>
    <r>
      <rPr>
        <sz val="11"/>
        <color theme="1"/>
        <rFont val="Calibri"/>
        <family val="2"/>
        <scheme val="minor"/>
      </rPr>
      <t xml:space="preserve"> firms have been contacted to fill out a questionnaire / answer to an interview?</t>
    </r>
  </si>
  <si>
    <t xml:space="preserve">Will particular incentives be provided to potential respondents, conditional on their participation in the survey? </t>
  </si>
  <si>
    <t>Which measures will you take to deal with item-non-response?</t>
  </si>
  <si>
    <t>Information on the applicant</t>
  </si>
  <si>
    <t>Is the frame limited (e.g. to firms with minimum number of employees / to certain branches of the economy / ...)?</t>
  </si>
  <si>
    <t xml:space="preserve">Explanation:
&gt;&gt; a kind-of-activity unit (KAU) is an enterprise, or a part of an enterprise, in which the principal productive activity accounts for most of the value added. 
&gt;&gt; a local unit is an enterprise, or part of an enterprise, which engages in productive activity at one location. A local unit may have one or more than one kind of economic activity.
&gt;&gt; an establishment is an enterprise, or part of an enterprise, that is situated in a single location, and in which only a single (non-ancillary) productive activity is carried out or in which the principal productive activity accounts for most of the value added. </t>
  </si>
  <si>
    <t>Will you use a panel?</t>
  </si>
  <si>
    <t>Will you apply stratification?</t>
  </si>
  <si>
    <t>Do you have further comments about the sampling method you apply (use cell below)?</t>
  </si>
  <si>
    <t>Do you have further comments about the sampling frame you use (use cell below)?</t>
  </si>
  <si>
    <t>Do you have further comments about the survey mode you apply (use cell below)?</t>
  </si>
  <si>
    <t>Do you have further comments about the response rate (use cell below)?</t>
  </si>
  <si>
    <t>Do you have further comments about the issue of item / unit non-response in your survey (use cell below)?</t>
  </si>
  <si>
    <t>Which entities do you approach to complete your survey (survey units)?</t>
  </si>
  <si>
    <t>Do you use quota sampling?</t>
  </si>
  <si>
    <t>Will you include questions in the questionnaire which are not part of the harmonised EU BCS questionnaire?</t>
  </si>
  <si>
    <t>Countries:</t>
  </si>
  <si>
    <t>Belgium</t>
  </si>
  <si>
    <t>Bulgaria</t>
  </si>
  <si>
    <t>Czech Republic</t>
  </si>
  <si>
    <t>Denmark</t>
  </si>
  <si>
    <t xml:space="preserve">Germany </t>
  </si>
  <si>
    <t>Estonia</t>
  </si>
  <si>
    <t>Ireland</t>
  </si>
  <si>
    <t>Greece</t>
  </si>
  <si>
    <t>Spain</t>
  </si>
  <si>
    <t xml:space="preserve">France </t>
  </si>
  <si>
    <t>Croatia</t>
  </si>
  <si>
    <t>Italy</t>
  </si>
  <si>
    <t>Cyprus</t>
  </si>
  <si>
    <t>Latvia</t>
  </si>
  <si>
    <t>Lithuania</t>
  </si>
  <si>
    <t>Luxembourg</t>
  </si>
  <si>
    <t xml:space="preserve">Hungary </t>
  </si>
  <si>
    <t>Malta</t>
  </si>
  <si>
    <t>Netherlands</t>
  </si>
  <si>
    <t>Austria</t>
  </si>
  <si>
    <t>Poland</t>
  </si>
  <si>
    <t xml:space="preserve">Portugal </t>
  </si>
  <si>
    <t>Romania</t>
  </si>
  <si>
    <t>Slovenia</t>
  </si>
  <si>
    <t>Slovakia</t>
  </si>
  <si>
    <t>Finland</t>
  </si>
  <si>
    <t xml:space="preserve">Sweden </t>
  </si>
  <si>
    <t>United Kingdom</t>
  </si>
  <si>
    <t>Montenegro</t>
  </si>
  <si>
    <t>Serbia</t>
  </si>
  <si>
    <t>Turkey</t>
  </si>
  <si>
    <t>Which measures will you take to deal with unit-non-response?</t>
  </si>
  <si>
    <t xml:space="preserve">country </t>
  </si>
  <si>
    <t xml:space="preserve">survey </t>
  </si>
  <si>
    <t xml:space="preserve">name of organisation </t>
  </si>
  <si>
    <r>
      <t xml:space="preserve">The frame is updated every ...… </t>
    </r>
    <r>
      <rPr>
        <b/>
        <u/>
        <sz val="11"/>
        <color indexed="8"/>
        <rFont val="Calibri"/>
        <family val="2"/>
      </rPr>
      <t>month(s)</t>
    </r>
  </si>
  <si>
    <t>Which measures will you take prior to submission of the survey data to ensure the correctness / consistency of the data (use cell below)?</t>
  </si>
  <si>
    <t>Please fill out all cells with grey filling in this form.</t>
  </si>
  <si>
    <t>What will be the field-work period of the survey?</t>
  </si>
  <si>
    <t>Do you envisage publishing the survey results yourself (in addition to the publication by the Commission)?</t>
  </si>
  <si>
    <t>answering categories row 17:</t>
  </si>
  <si>
    <t>ii) Respondent specifies activity he considered, when filling out questionnaire.</t>
  </si>
  <si>
    <t>i) Questionnaires specifies activity to be considered by respondent.</t>
  </si>
  <si>
    <t>iv) other</t>
  </si>
  <si>
    <t>iii) Activity considered by respondent is unknown (allocation of response to all activities pursued by respondent).</t>
  </si>
  <si>
    <t xml:space="preserve">Description of the Survey Methodology (Business Surveys) </t>
  </si>
  <si>
    <t>POINTS</t>
  </si>
  <si>
    <t>JUSTIFICATION</t>
  </si>
  <si>
    <r>
      <rPr>
        <b/>
        <u/>
        <sz val="20"/>
        <color indexed="8"/>
        <rFont val="Calibri"/>
        <family val="2"/>
      </rPr>
      <t>Automatic</t>
    </r>
    <r>
      <rPr>
        <b/>
        <sz val="20"/>
        <color indexed="8"/>
        <rFont val="Calibri"/>
        <family val="2"/>
      </rPr>
      <t xml:space="preserve"> Evaluation</t>
    </r>
  </si>
  <si>
    <t>Evaluators' Space</t>
  </si>
  <si>
    <t>JUSTIFICATION (if evaluator does NOT agree with automatic evaluation)</t>
  </si>
  <si>
    <t>POINTS (if deviating opinion)</t>
  </si>
  <si>
    <t>Weights are updated at least once every half year.</t>
  </si>
  <si>
    <t>Weights are updated at least once a year.</t>
  </si>
  <si>
    <t>Weights are updated very infrequently (less than once a year).</t>
  </si>
  <si>
    <t xml:space="preserve">Incomplete questionnaire (no info on updating frequency of weights). </t>
  </si>
  <si>
    <t>OVERALL POINTS ALLOCATED:</t>
  </si>
  <si>
    <t>max. points to be allocated: 3</t>
  </si>
  <si>
    <t>max. points to be allocated: 20</t>
  </si>
  <si>
    <t>max. points to be allocated: 4</t>
  </si>
  <si>
    <t>max. points to be allocated: 6</t>
  </si>
  <si>
    <t>max. points to be allocated: 10</t>
  </si>
  <si>
    <r>
      <rPr>
        <sz val="18"/>
        <color indexed="8"/>
        <rFont val="Calibri"/>
        <family val="2"/>
      </rPr>
      <t>Award criterion 1:</t>
    </r>
    <r>
      <rPr>
        <b/>
        <sz val="18"/>
        <color indexed="8"/>
        <rFont val="Calibri"/>
        <family val="2"/>
      </rPr>
      <t xml:space="preserve"> the proposed survey methodology </t>
    </r>
  </si>
  <si>
    <t>Total sum of points for the award criteria:</t>
  </si>
  <si>
    <r>
      <t xml:space="preserve">Sampling frame </t>
    </r>
    <r>
      <rPr>
        <sz val="16"/>
        <color indexed="8"/>
        <rFont val="Calibri"/>
        <family val="2"/>
      </rPr>
      <t>(refers to award criterion (1)(a))</t>
    </r>
    <r>
      <rPr>
        <b/>
        <sz val="16"/>
        <color indexed="8"/>
        <rFont val="Calibri"/>
        <family val="2"/>
      </rPr>
      <t>:</t>
    </r>
  </si>
  <si>
    <r>
      <t xml:space="preserve">Sampling method </t>
    </r>
    <r>
      <rPr>
        <sz val="16"/>
        <color indexed="8"/>
        <rFont val="Calibri"/>
        <family val="2"/>
      </rPr>
      <t>(refers to award criterion (1)(b))</t>
    </r>
    <r>
      <rPr>
        <b/>
        <sz val="16"/>
        <color indexed="8"/>
        <rFont val="Calibri"/>
        <family val="2"/>
      </rPr>
      <t>:</t>
    </r>
  </si>
  <si>
    <r>
      <t xml:space="preserve">Stratification </t>
    </r>
    <r>
      <rPr>
        <sz val="16"/>
        <color indexed="8"/>
        <rFont val="Calibri"/>
        <family val="2"/>
      </rPr>
      <t>(refers to award criterion (1)(b))</t>
    </r>
    <r>
      <rPr>
        <b/>
        <sz val="16"/>
        <color indexed="8"/>
        <rFont val="Calibri"/>
        <family val="2"/>
      </rPr>
      <t>:</t>
    </r>
  </si>
  <si>
    <r>
      <t xml:space="preserve">Weighting </t>
    </r>
    <r>
      <rPr>
        <sz val="16"/>
        <color indexed="8"/>
        <rFont val="Calibri"/>
        <family val="2"/>
      </rPr>
      <t>(refers to award criterion (1)(h))</t>
    </r>
    <r>
      <rPr>
        <b/>
        <sz val="16"/>
        <color indexed="8"/>
        <rFont val="Calibri"/>
        <family val="2"/>
      </rPr>
      <t>:</t>
    </r>
  </si>
  <si>
    <r>
      <t>Survey mode</t>
    </r>
    <r>
      <rPr>
        <sz val="16"/>
        <color indexed="8"/>
        <rFont val="Calibri"/>
        <family val="2"/>
      </rPr>
      <t xml:space="preserve"> (refers to award criterion (1)(e))</t>
    </r>
    <r>
      <rPr>
        <b/>
        <sz val="16"/>
        <color indexed="8"/>
        <rFont val="Calibri"/>
        <family val="2"/>
      </rPr>
      <t>:</t>
    </r>
  </si>
  <si>
    <r>
      <t xml:space="preserve">Measures to increase response rates </t>
    </r>
    <r>
      <rPr>
        <sz val="16"/>
        <color indexed="8"/>
        <rFont val="Calibri"/>
        <family val="2"/>
      </rPr>
      <t>(refers to award criterion (1)(f))</t>
    </r>
    <r>
      <rPr>
        <b/>
        <sz val="16"/>
        <color indexed="8"/>
        <rFont val="Calibri"/>
        <family val="2"/>
      </rPr>
      <t>:</t>
    </r>
  </si>
  <si>
    <r>
      <t xml:space="preserve">Item / unit non-response </t>
    </r>
    <r>
      <rPr>
        <sz val="16"/>
        <color indexed="8"/>
        <rFont val="Calibri"/>
        <family val="2"/>
      </rPr>
      <t>(refers to award criterion (1)(g))</t>
    </r>
    <r>
      <rPr>
        <b/>
        <sz val="16"/>
        <color indexed="8"/>
        <rFont val="Calibri"/>
        <family val="2"/>
      </rPr>
      <t>:</t>
    </r>
  </si>
  <si>
    <r>
      <t xml:space="preserve">Information on the questionnaire </t>
    </r>
    <r>
      <rPr>
        <sz val="16"/>
        <color indexed="8"/>
        <rFont val="Calibri"/>
        <family val="2"/>
      </rPr>
      <t>(refers to award criterion (1)(i))</t>
    </r>
    <r>
      <rPr>
        <b/>
        <sz val="16"/>
        <color indexed="8"/>
        <rFont val="Calibri"/>
        <family val="2"/>
      </rPr>
      <t>:</t>
    </r>
  </si>
  <si>
    <r>
      <t xml:space="preserve">Data quality control system </t>
    </r>
    <r>
      <rPr>
        <sz val="16"/>
        <color indexed="8"/>
        <rFont val="Calibri"/>
        <family val="2"/>
      </rPr>
      <t>(refers to award criterion (1)(j))</t>
    </r>
    <r>
      <rPr>
        <b/>
        <sz val="16"/>
        <color indexed="8"/>
        <rFont val="Calibri"/>
        <family val="2"/>
      </rPr>
      <t>:</t>
    </r>
  </si>
  <si>
    <r>
      <t xml:space="preserve">Award criterion 2: </t>
    </r>
    <r>
      <rPr>
        <sz val="16"/>
        <color indexed="8"/>
        <rFont val="Calibri"/>
        <family val="2"/>
      </rPr>
      <t>The effectiveness of the organisation and workflow of activities (including, if applicable, co-ordination between co-applicants and with sub-contractors) with a view to delivering results of sufficient quality in time</t>
    </r>
  </si>
  <si>
    <r>
      <t xml:space="preserve">(Q1)  Does the applicant have a separate team (or dedicated person(s)) in charge of the below tasks?
</t>
    </r>
    <r>
      <rPr>
        <b/>
        <i/>
        <sz val="11"/>
        <color indexed="8"/>
        <rFont val="Calibri"/>
        <family val="2"/>
      </rPr>
      <t>hint: usually this is laid down in the organigramme</t>
    </r>
    <r>
      <rPr>
        <b/>
        <sz val="11"/>
        <color indexed="8"/>
        <rFont val="Calibri"/>
        <family val="2"/>
      </rPr>
      <t xml:space="preserve">
</t>
    </r>
  </si>
  <si>
    <t>● fieldwork</t>
  </si>
  <si>
    <t>● data-encoding/data-processing</t>
  </si>
  <si>
    <t>● research/analysis</t>
  </si>
  <si>
    <t>● management</t>
  </si>
  <si>
    <t xml:space="preserve">(Q2)  As regards timing, does the workflow foresee enough time between the end of the fieldwork and the submission of the data to the Commission?
</t>
  </si>
  <si>
    <t xml:space="preserve">(Q3)(1)  Does the proposal involve sub-contractors / co-applicants?
</t>
  </si>
  <si>
    <t xml:space="preserve">(Q3)  In case the proposal involves sub-contractors/co-applicants: Does the proposal describe a convincing strategy to ensure a good coordination between the different parties?
</t>
  </si>
  <si>
    <r>
      <t xml:space="preserve">Award criterion 3: </t>
    </r>
    <r>
      <rPr>
        <sz val="16"/>
        <color indexed="8"/>
        <rFont val="Calibri"/>
        <family val="2"/>
      </rPr>
      <t>The degree to which the collected data will be disseminated at national level and feed into economic analysis and research, to foster critical review by experts.</t>
    </r>
  </si>
  <si>
    <t xml:space="preserve">(Q1)  Which of the actions will the applicant undertake to promote the dissemination and use of the data and foster critical review by experts?
</t>
  </si>
  <si>
    <t>● publishing the data and/or passing the data on to another institution which will publish them</t>
  </si>
  <si>
    <t>● using the data for economic research and/or passing the data on to another institution using them for research</t>
  </si>
  <si>
    <r>
      <t xml:space="preserve">Award criterion 4: </t>
    </r>
    <r>
      <rPr>
        <sz val="16"/>
        <rFont val="Calibri"/>
        <family val="2"/>
      </rPr>
      <t>The cost effectiveness of the proposed action and the adequacy of the composition of the budget in view of the envisaged survey implementation</t>
    </r>
  </si>
  <si>
    <t>(Q1)  The results of the automatic cost-effectiveness evaluation are here below:</t>
  </si>
  <si>
    <t xml:space="preserve">(Q2)(1)  Does the budget contain items which are not necessary to complete the action (e.g. interviewers when the survey is done by post)?
</t>
  </si>
  <si>
    <t xml:space="preserve">(Q2)(2)  If "yes", write down the unnecessary budget items in the right cell (separate the different items by a comma)!
</t>
  </si>
  <si>
    <r>
      <t>(Q3)  An important aspect is whether the different budget items are proportionate, taking into account the main parameters of the envisaged survey implementation.
Choose from the below items the ones which appear unduly high!</t>
    </r>
    <r>
      <rPr>
        <b/>
        <sz val="11"/>
        <color indexed="8"/>
        <rFont val="Calibri"/>
        <family val="2"/>
      </rPr>
      <t xml:space="preserve">
</t>
    </r>
  </si>
  <si>
    <t>administrative costs</t>
  </si>
  <si>
    <t>staff costs</t>
  </si>
  <si>
    <t>subcontracting costs</t>
  </si>
  <si>
    <t>travelling costs/subsistence allowances</t>
  </si>
  <si>
    <t>printing costs</t>
  </si>
  <si>
    <t>costs of materials</t>
  </si>
  <si>
    <t>"other costs"</t>
  </si>
  <si>
    <t>costs for managers</t>
  </si>
  <si>
    <t>costs for researchers</t>
  </si>
  <si>
    <t>costs for interviewers</t>
  </si>
  <si>
    <t>costs for technical staff</t>
  </si>
  <si>
    <t>costs for administrative staff</t>
  </si>
  <si>
    <t>costs for temporary staff</t>
  </si>
  <si>
    <t>costs for staff under civil contracts</t>
  </si>
  <si>
    <t>a) Sampling frame (maximum 10 points):</t>
  </si>
  <si>
    <t>b) Sampling method (maximum 10 points):</t>
  </si>
  <si>
    <t>c) Number of completed interviews (maximum 12 points):</t>
  </si>
  <si>
    <t>d) Response rates (maximum 4 points):</t>
  </si>
  <si>
    <t>e) Survey mode (maximum 6 points):</t>
  </si>
  <si>
    <t>f) Measures to raise / maintain response rates (maximum 3 points):</t>
  </si>
  <si>
    <t xml:space="preserve">g) Treatment of missing data (maximum 3 points): </t>
  </si>
  <si>
    <t>h) Weighting scheme (maximum 6 points):</t>
  </si>
  <si>
    <t>i) Questionnaire design (maximum 3 points):</t>
  </si>
  <si>
    <t>j) Data quality control system (maximum 3 points):</t>
  </si>
  <si>
    <t>The set-up of the survey does not foresee a regular updating of weights.</t>
  </si>
  <si>
    <t>The least frequently updated weight is updated fairly regularly (at least once a year).</t>
  </si>
  <si>
    <t>x</t>
  </si>
  <si>
    <t>a) Sampling frame:</t>
  </si>
  <si>
    <t>b) Sampling method:</t>
  </si>
  <si>
    <t xml:space="preserve">c) Number of completed interviews: </t>
  </si>
  <si>
    <t>max. points to be allocated: 12</t>
  </si>
  <si>
    <t xml:space="preserve">d) Response rates: </t>
  </si>
  <si>
    <t>e) Survey mode:</t>
  </si>
  <si>
    <t>f) Measures to raise / maintain response rates:</t>
  </si>
  <si>
    <t>g) Treatment of missing data:</t>
  </si>
  <si>
    <t>h) Weighting scheme:</t>
  </si>
  <si>
    <t>i) Questionnaire design:</t>
  </si>
  <si>
    <t>j) Data quality control system:</t>
  </si>
  <si>
    <t>Republic of North Macedonia</t>
  </si>
  <si>
    <t>Albania</t>
  </si>
  <si>
    <r>
      <rPr>
        <sz val="18"/>
        <color indexed="8"/>
        <rFont val="Calibri"/>
        <family val="2"/>
      </rPr>
      <t>Award criterion 2:</t>
    </r>
    <r>
      <rPr>
        <b/>
        <sz val="18"/>
        <color indexed="8"/>
        <rFont val="Calibri"/>
        <family val="2"/>
      </rPr>
      <t xml:space="preserve"> Effectiveness of the organisation and workflow of activities </t>
    </r>
  </si>
  <si>
    <r>
      <rPr>
        <sz val="18"/>
        <color indexed="8"/>
        <rFont val="Calibri"/>
        <family val="2"/>
      </rPr>
      <t>Award criterion 3:</t>
    </r>
    <r>
      <rPr>
        <b/>
        <sz val="18"/>
        <color indexed="8"/>
        <rFont val="Calibri"/>
        <family val="2"/>
      </rPr>
      <t xml:space="preserve"> Degree to which the collected data will be disseminated at national level and feed into economic analysis and research, to foster critical review by experts</t>
    </r>
  </si>
  <si>
    <r>
      <rPr>
        <sz val="18"/>
        <color indexed="8"/>
        <rFont val="Calibri"/>
        <family val="2"/>
      </rPr>
      <t>Award criterion 4:</t>
    </r>
    <r>
      <rPr>
        <b/>
        <sz val="18"/>
        <color indexed="8"/>
        <rFont val="Calibri"/>
        <family val="2"/>
      </rPr>
      <t xml:space="preserve"> Cost effectiveness of the proposed action and the adequacy of the composition of the budget</t>
    </r>
  </si>
  <si>
    <t>Sampling frame (refers to award criterion 1 (a))</t>
  </si>
  <si>
    <t>Sampling method  (refers to award criterion 1 (b))</t>
  </si>
  <si>
    <t>Survey mode  (refers to award criterion 1 (e))</t>
  </si>
  <si>
    <t>Measures to increase response rates (refers to award criterion 1 (f))</t>
  </si>
  <si>
    <t>Item / unit non-response  (refers to award criterion 1 (g))</t>
  </si>
  <si>
    <t>Information on the questionnaire (refers to award criterion 1 (i))</t>
  </si>
  <si>
    <t>Data quality control system (refers to award criterion 1 (j))</t>
  </si>
  <si>
    <t>Panel sampling and response rates  (refers to award criteria 1 (b), (c), (d))</t>
  </si>
  <si>
    <t>Weighting  (refers to award criterion 1 (h))</t>
  </si>
  <si>
    <t>Stratification (refers to award criterion 1 (b))</t>
  </si>
  <si>
    <r>
      <t xml:space="preserve">Panel sampling and response rates </t>
    </r>
    <r>
      <rPr>
        <sz val="16"/>
        <color indexed="8"/>
        <rFont val="Calibri"/>
        <family val="2"/>
      </rPr>
      <t>(refers to award criteria (1)(b), (c) and (d))</t>
    </r>
    <r>
      <rPr>
        <b/>
        <sz val="16"/>
        <color indexed="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</si>
</sst>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
  </numFmts>
  <fonts count="31" x14ac:knownFonts="1">
    <font>
      <sz val="11"/>
      <color theme="1"/>
      <name val="Calibri"/>
      <family val="2"/>
      <scheme val="minor"/>
    </font>
    <font>
      <u/>
      <sz val="10"/>
      <color indexed="12"/>
      <name val="Arial"/>
      <family val="2"/>
    </font>
    <font>
      <sz val="10"/>
      <name val="Arial"/>
      <family val="2"/>
    </font>
    <font>
      <b/>
      <u/>
      <sz val="11"/>
      <color indexed="8"/>
      <name val="Calibri"/>
      <family val="2"/>
    </font>
    <font>
      <b/>
      <i/>
      <sz val="11"/>
      <color indexed="8"/>
      <name val="Calibri"/>
      <family val="2"/>
    </font>
    <font>
      <b/>
      <sz val="20"/>
      <color indexed="8"/>
      <name val="Calibri"/>
      <family val="2"/>
    </font>
    <font>
      <b/>
      <u/>
      <sz val="20"/>
      <color indexed="8"/>
      <name val="Calibri"/>
      <family val="2"/>
    </font>
    <font>
      <sz val="11"/>
      <color indexed="81"/>
      <name val="Tahoma"/>
      <family val="2"/>
    </font>
    <font>
      <sz val="11"/>
      <color indexed="81"/>
      <name val="Calibri"/>
      <family val="2"/>
    </font>
    <font>
      <sz val="18"/>
      <color indexed="8"/>
      <name val="Calibri"/>
      <family val="2"/>
    </font>
    <font>
      <b/>
      <sz val="18"/>
      <color indexed="8"/>
      <name val="Calibri"/>
      <family val="2"/>
    </font>
    <font>
      <b/>
      <sz val="11"/>
      <color indexed="8"/>
      <name val="Calibri"/>
      <family val="2"/>
    </font>
    <font>
      <sz val="16"/>
      <color indexed="8"/>
      <name val="Calibri"/>
      <family val="2"/>
    </font>
    <font>
      <b/>
      <sz val="16"/>
      <color indexed="8"/>
      <name val="Calibri"/>
      <family val="2"/>
    </font>
    <font>
      <sz val="16"/>
      <name val="Calibri"/>
      <family val="2"/>
    </font>
    <font>
      <sz val="9"/>
      <color indexed="81"/>
      <name val="Tahoma"/>
      <family val="2"/>
    </font>
    <font>
      <b/>
      <sz val="9"/>
      <color indexed="81"/>
      <name val="Tahoma"/>
      <family val="2"/>
    </font>
    <font>
      <sz val="11"/>
      <color theme="0"/>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14"/>
      <color theme="1"/>
      <name val="Calibri"/>
      <family val="2"/>
      <scheme val="minor"/>
    </font>
    <font>
      <b/>
      <sz val="16"/>
      <color rgb="FF000000"/>
      <name val="Calibri"/>
      <family val="2"/>
    </font>
    <font>
      <sz val="16"/>
      <color theme="1"/>
      <name val="Calibri"/>
      <family val="2"/>
      <scheme val="minor"/>
    </font>
    <font>
      <b/>
      <sz val="20"/>
      <color theme="1"/>
      <name val="Calibri"/>
      <family val="2"/>
      <scheme val="minor"/>
    </font>
    <font>
      <sz val="11"/>
      <color theme="1"/>
      <name val="Times New Roman"/>
      <family val="1"/>
    </font>
    <font>
      <b/>
      <sz val="16"/>
      <name val="Calibri"/>
      <family val="2"/>
      <scheme val="minor"/>
    </font>
    <font>
      <b/>
      <sz val="24"/>
      <color theme="1"/>
      <name val="Calibri"/>
      <family val="2"/>
      <scheme val="minor"/>
    </font>
    <font>
      <sz val="24"/>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BFBFBF"/>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ck">
        <color indexed="64"/>
      </right>
      <top style="thick">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style="thick">
        <color indexed="64"/>
      </bottom>
      <diagonal/>
    </border>
    <border>
      <left style="thick">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right/>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cellStyleXfs>
  <cellXfs count="265">
    <xf numFmtId="0" fontId="0" fillId="0" borderId="0" xfId="0"/>
    <xf numFmtId="0" fontId="0" fillId="0" borderId="1" xfId="0" applyBorder="1" applyAlignment="1" applyProtection="1">
      <alignment horizontal="left" wrapText="1"/>
    </xf>
    <xf numFmtId="0" fontId="0" fillId="0" borderId="1" xfId="0" applyFont="1" applyBorder="1" applyAlignment="1" applyProtection="1">
      <alignment horizontal="left" wrapText="1"/>
    </xf>
    <xf numFmtId="0" fontId="0" fillId="0" borderId="0" xfId="0" applyProtection="1">
      <protection hidden="1"/>
    </xf>
    <xf numFmtId="0" fontId="0" fillId="0" borderId="0" xfId="0" applyFill="1" applyProtection="1">
      <protection hidden="1"/>
    </xf>
    <xf numFmtId="0" fontId="0" fillId="0" borderId="1" xfId="0" applyFill="1" applyBorder="1" applyAlignment="1" applyProtection="1">
      <alignment horizontal="left" wrapText="1"/>
    </xf>
    <xf numFmtId="0" fontId="0" fillId="0" borderId="1" xfId="0" applyFont="1" applyFill="1" applyBorder="1" applyAlignment="1" applyProtection="1">
      <alignment horizontal="left" wrapText="1"/>
    </xf>
    <xf numFmtId="0" fontId="0" fillId="0" borderId="0" xfId="0" applyAlignment="1" applyProtection="1">
      <alignment vertical="center"/>
      <protection hidden="1"/>
    </xf>
    <xf numFmtId="0" fontId="0" fillId="0" borderId="0" xfId="0" applyFill="1" applyAlignment="1" applyProtection="1">
      <alignment wrapText="1"/>
    </xf>
    <xf numFmtId="0" fontId="0" fillId="0" borderId="0" xfId="0" applyFill="1" applyProtection="1"/>
    <xf numFmtId="0" fontId="19" fillId="0" borderId="0" xfId="0" applyFont="1" applyFill="1" applyAlignment="1" applyProtection="1">
      <alignment wrapText="1"/>
    </xf>
    <xf numFmtId="0" fontId="19" fillId="0" borderId="0" xfId="0" applyFont="1" applyFill="1" applyProtection="1"/>
    <xf numFmtId="0" fontId="19" fillId="0" borderId="0" xfId="0" applyFont="1" applyProtection="1">
      <protection hidden="1"/>
    </xf>
    <xf numFmtId="0" fontId="0" fillId="0" borderId="1" xfId="0" applyFill="1" applyBorder="1" applyAlignment="1" applyProtection="1">
      <alignment horizontal="right" wrapText="1"/>
    </xf>
    <xf numFmtId="0" fontId="0" fillId="0" borderId="1" xfId="0" applyFont="1" applyFill="1" applyBorder="1" applyAlignment="1" applyProtection="1">
      <alignment horizontal="right" wrapText="1"/>
    </xf>
    <xf numFmtId="0" fontId="0" fillId="0" borderId="1" xfId="0" applyFill="1" applyBorder="1" applyProtection="1">
      <protection locked="0"/>
    </xf>
    <xf numFmtId="3" fontId="0" fillId="0" borderId="1" xfId="0" applyNumberFormat="1"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0" xfId="0" applyFont="1" applyFill="1" applyAlignment="1" applyProtection="1">
      <alignment wrapText="1"/>
    </xf>
    <xf numFmtId="0" fontId="17" fillId="0" borderId="0" xfId="0" applyFont="1" applyFill="1" applyProtection="1"/>
    <xf numFmtId="0" fontId="17" fillId="0" borderId="0" xfId="0" applyFont="1" applyProtection="1">
      <protection hidden="1"/>
    </xf>
    <xf numFmtId="3" fontId="0" fillId="0" borderId="1" xfId="0" applyNumberFormat="1" applyFill="1" applyBorder="1" applyAlignment="1" applyProtection="1">
      <alignment horizontal="left"/>
      <protection locked="0"/>
    </xf>
    <xf numFmtId="0" fontId="0" fillId="0" borderId="1" xfId="0" applyFill="1" applyBorder="1" applyAlignment="1" applyProtection="1">
      <alignment horizontal="left"/>
      <protection locked="0"/>
    </xf>
    <xf numFmtId="164" fontId="0" fillId="0" borderId="1" xfId="0" applyNumberFormat="1" applyBorder="1" applyAlignment="1" applyProtection="1">
      <alignment horizontal="left"/>
    </xf>
    <xf numFmtId="0" fontId="19" fillId="0" borderId="0" xfId="0" applyFont="1" applyFill="1" applyProtection="1">
      <protection hidden="1"/>
    </xf>
    <xf numFmtId="0" fontId="0" fillId="0" borderId="0" xfId="0" applyFill="1" applyBorder="1" applyProtection="1">
      <protection hidden="1"/>
    </xf>
    <xf numFmtId="0" fontId="0" fillId="0" borderId="0" xfId="0" applyFill="1" applyBorder="1" applyAlignment="1" applyProtection="1">
      <alignment vertical="center"/>
      <protection hidden="1"/>
    </xf>
    <xf numFmtId="166" fontId="0" fillId="0" borderId="0" xfId="0" applyNumberFormat="1" applyFill="1" applyBorder="1" applyProtection="1">
      <protection hidden="1"/>
    </xf>
    <xf numFmtId="0" fontId="19" fillId="0" borderId="0" xfId="0" applyFont="1" applyFill="1" applyBorder="1" applyProtection="1">
      <protection hidden="1"/>
    </xf>
    <xf numFmtId="0" fontId="0" fillId="0" borderId="0" xfId="0" applyFill="1" applyBorder="1" applyAlignment="1" applyProtection="1">
      <alignment vertical="center" wrapText="1"/>
    </xf>
    <xf numFmtId="0" fontId="0" fillId="2" borderId="0" xfId="0" applyFill="1" applyProtection="1">
      <protection hidden="1"/>
    </xf>
    <xf numFmtId="0" fontId="0" fillId="2" borderId="0" xfId="0" applyFill="1" applyBorder="1" applyAlignment="1">
      <alignment horizontal="center" vertical="center" wrapText="1"/>
    </xf>
    <xf numFmtId="0" fontId="20" fillId="0" borderId="2" xfId="0" applyFont="1" applyBorder="1" applyAlignment="1" applyProtection="1">
      <alignment horizontal="center" vertical="top" wrapText="1"/>
      <protection hidden="1"/>
    </xf>
    <xf numFmtId="0" fontId="20" fillId="0" borderId="3" xfId="0" applyFont="1" applyBorder="1" applyAlignment="1" applyProtection="1">
      <alignment horizontal="center" vertical="top" wrapText="1"/>
      <protection hidden="1"/>
    </xf>
    <xf numFmtId="0" fontId="0" fillId="0" borderId="3" xfId="0" applyBorder="1" applyAlignment="1">
      <alignment wrapText="1"/>
    </xf>
    <xf numFmtId="0" fontId="0" fillId="0" borderId="3" xfId="0" applyBorder="1" applyAlignment="1" applyProtection="1">
      <alignment wrapText="1"/>
      <protection hidden="1"/>
    </xf>
    <xf numFmtId="0" fontId="20" fillId="0" borderId="2" xfId="0" applyFont="1" applyFill="1" applyBorder="1" applyAlignment="1" applyProtection="1">
      <alignment horizontal="center" vertical="top" wrapText="1"/>
      <protection hidden="1"/>
    </xf>
    <xf numFmtId="0" fontId="0" fillId="0" borderId="3" xfId="0" applyFill="1" applyBorder="1" applyAlignment="1" applyProtection="1">
      <alignment wrapText="1"/>
      <protection hidden="1"/>
    </xf>
    <xf numFmtId="165" fontId="20" fillId="0" borderId="2" xfId="0" applyNumberFormat="1" applyFont="1" applyBorder="1" applyAlignment="1" applyProtection="1">
      <alignment horizontal="center" vertical="top" wrapText="1"/>
      <protection hidden="1"/>
    </xf>
    <xf numFmtId="0" fontId="0" fillId="0" borderId="3" xfId="0" applyBorder="1" applyAlignment="1" applyProtection="1">
      <alignment horizontal="left" wrapText="1"/>
      <protection hidden="1"/>
    </xf>
    <xf numFmtId="0" fontId="20" fillId="0" borderId="4" xfId="0" applyFont="1" applyBorder="1" applyAlignment="1" applyProtection="1">
      <alignment horizontal="center" vertical="top" wrapText="1"/>
      <protection hidden="1"/>
    </xf>
    <xf numFmtId="0" fontId="0" fillId="0" borderId="5" xfId="0" applyBorder="1" applyAlignment="1">
      <alignment wrapText="1"/>
    </xf>
    <xf numFmtId="0" fontId="0" fillId="0" borderId="5" xfId="0" applyBorder="1" applyAlignment="1" applyProtection="1">
      <alignment wrapText="1"/>
      <protection hidden="1"/>
    </xf>
    <xf numFmtId="0" fontId="0" fillId="0" borderId="0" xfId="0" applyBorder="1" applyAlignment="1">
      <alignment horizontal="center" vertical="center" wrapText="1"/>
    </xf>
    <xf numFmtId="0" fontId="20" fillId="0" borderId="0" xfId="0" applyFont="1" applyBorder="1" applyAlignment="1" applyProtection="1">
      <alignment horizontal="center" vertical="top" wrapText="1"/>
      <protection hidden="1"/>
    </xf>
    <xf numFmtId="0" fontId="0" fillId="0" borderId="0" xfId="0" applyFill="1" applyBorder="1" applyAlignment="1">
      <alignment horizontal="center" wrapText="1"/>
    </xf>
    <xf numFmtId="0" fontId="0" fillId="0" borderId="0" xfId="0" applyBorder="1" applyProtection="1">
      <protection hidden="1"/>
    </xf>
    <xf numFmtId="0" fontId="18" fillId="0" borderId="0" xfId="0" applyFont="1" applyBorder="1" applyAlignment="1" applyProtection="1">
      <alignment vertical="top" wrapText="1"/>
      <protection hidden="1"/>
    </xf>
    <xf numFmtId="0" fontId="0" fillId="0" borderId="0" xfId="0" applyBorder="1" applyAlignment="1">
      <alignment horizontal="left" vertical="center" wrapText="1"/>
    </xf>
    <xf numFmtId="0" fontId="0" fillId="0" borderId="0" xfId="0" applyBorder="1"/>
    <xf numFmtId="0" fontId="0" fillId="0" borderId="0" xfId="0" applyBorder="1" applyAlignment="1">
      <alignment vertical="center" wrapText="1"/>
    </xf>
    <xf numFmtId="0" fontId="0" fillId="0" borderId="0" xfId="0" applyBorder="1" applyAlignment="1"/>
    <xf numFmtId="0" fontId="0" fillId="0" borderId="0" xfId="0" applyBorder="1" applyAlignment="1">
      <alignment vertical="center"/>
    </xf>
    <xf numFmtId="0" fontId="19" fillId="0" borderId="0" xfId="0" applyFont="1" applyAlignment="1" applyProtection="1">
      <protection hidden="1"/>
    </xf>
    <xf numFmtId="1" fontId="0" fillId="0" borderId="0" xfId="0" applyNumberFormat="1" applyAlignment="1">
      <alignment horizontal="left"/>
    </xf>
    <xf numFmtId="1" fontId="0" fillId="2" borderId="0" xfId="0" applyNumberFormat="1" applyFill="1" applyAlignment="1">
      <alignment horizontal="left"/>
    </xf>
    <xf numFmtId="0" fontId="0" fillId="2" borderId="0" xfId="0" applyFill="1" applyAlignment="1" applyProtection="1">
      <alignment vertical="center"/>
      <protection hidden="1"/>
    </xf>
    <xf numFmtId="165" fontId="0" fillId="2" borderId="0" xfId="0" applyNumberFormat="1" applyFill="1" applyProtection="1">
      <protection hidden="1"/>
    </xf>
    <xf numFmtId="0" fontId="0" fillId="0" borderId="0" xfId="0" applyFill="1" applyBorder="1"/>
    <xf numFmtId="1" fontId="0" fillId="0" borderId="0" xfId="0" applyNumberFormat="1" applyFill="1" applyBorder="1" applyAlignment="1">
      <alignment horizontal="left"/>
    </xf>
    <xf numFmtId="0" fontId="0" fillId="0" borderId="0" xfId="0" applyFont="1" applyFill="1" applyBorder="1"/>
    <xf numFmtId="0" fontId="18" fillId="0" borderId="0" xfId="0" applyFont="1" applyFill="1" applyBorder="1" applyAlignment="1" applyProtection="1">
      <alignment horizontal="left" vertical="center" wrapText="1"/>
    </xf>
    <xf numFmtId="0" fontId="0" fillId="0" borderId="0" xfId="0" applyFill="1"/>
    <xf numFmtId="1" fontId="0" fillId="0" borderId="0" xfId="0" applyNumberFormat="1" applyFill="1" applyAlignment="1">
      <alignment horizontal="left"/>
    </xf>
    <xf numFmtId="0" fontId="0" fillId="0" borderId="6" xfId="0" applyBorder="1" applyAlignment="1">
      <alignment wrapText="1"/>
    </xf>
    <xf numFmtId="0" fontId="0" fillId="0" borderId="6" xfId="0" applyBorder="1" applyAlignment="1" applyProtection="1">
      <alignment wrapText="1"/>
      <protection hidden="1"/>
    </xf>
    <xf numFmtId="0" fontId="0" fillId="0" borderId="7" xfId="0" applyBorder="1" applyAlignment="1" applyProtection="1">
      <alignment wrapText="1"/>
      <protection hidden="1"/>
    </xf>
    <xf numFmtId="0" fontId="20" fillId="0" borderId="8" xfId="0" applyFont="1" applyBorder="1" applyAlignment="1" applyProtection="1">
      <alignment horizontal="center" vertical="top" wrapText="1"/>
      <protection hidden="1"/>
    </xf>
    <xf numFmtId="165" fontId="0" fillId="2" borderId="0" xfId="0" applyNumberFormat="1" applyFill="1" applyAlignment="1">
      <alignment horizontal="left"/>
    </xf>
    <xf numFmtId="165" fontId="0" fillId="2" borderId="0" xfId="0" applyNumberFormat="1" applyFill="1"/>
    <xf numFmtId="165" fontId="0" fillId="3" borderId="0" xfId="0" applyNumberFormat="1" applyFill="1" applyAlignment="1">
      <alignment horizontal="left"/>
    </xf>
    <xf numFmtId="0" fontId="0" fillId="2" borderId="0" xfId="0" applyFill="1" applyAlignment="1" applyProtection="1">
      <alignment horizontal="center"/>
      <protection hidden="1"/>
    </xf>
    <xf numFmtId="1" fontId="0" fillId="2" borderId="0" xfId="0" applyNumberFormat="1" applyFill="1" applyAlignment="1" applyProtection="1">
      <alignment horizontal="center"/>
      <protection hidden="1"/>
    </xf>
    <xf numFmtId="165" fontId="0" fillId="0" borderId="0" xfId="0" applyNumberFormat="1" applyFill="1" applyBorder="1"/>
    <xf numFmtId="165" fontId="0" fillId="0" borderId="0" xfId="0" applyNumberFormat="1"/>
    <xf numFmtId="165" fontId="0" fillId="0" borderId="0" xfId="0" applyNumberFormat="1" applyFill="1"/>
    <xf numFmtId="0" fontId="20" fillId="4" borderId="1" xfId="0" applyFont="1" applyFill="1" applyBorder="1" applyAlignment="1" applyProtection="1">
      <alignment horizontal="center" vertical="top" wrapText="1"/>
      <protection hidden="1"/>
    </xf>
    <xf numFmtId="0" fontId="20" fillId="0" borderId="1" xfId="0" applyFont="1" applyFill="1" applyBorder="1" applyAlignment="1" applyProtection="1">
      <alignment horizontal="center" vertical="top" wrapText="1"/>
      <protection hidden="1"/>
    </xf>
    <xf numFmtId="0" fontId="0" fillId="0" borderId="1" xfId="0" applyBorder="1" applyAlignment="1">
      <alignment wrapText="1"/>
    </xf>
    <xf numFmtId="165" fontId="20" fillId="0" borderId="1" xfId="0" applyNumberFormat="1" applyFont="1" applyBorder="1" applyAlignment="1" applyProtection="1">
      <alignment horizontal="center" vertical="top" wrapText="1"/>
      <protection hidden="1"/>
    </xf>
    <xf numFmtId="0" fontId="19" fillId="0" borderId="0" xfId="0" applyFont="1" applyFill="1" applyBorder="1" applyAlignment="1" applyProtection="1">
      <protection hidden="1"/>
    </xf>
    <xf numFmtId="0" fontId="20" fillId="0" borderId="9" xfId="0" applyFont="1" applyBorder="1" applyAlignment="1" applyProtection="1">
      <alignment horizontal="center" vertical="top" wrapText="1"/>
      <protection hidden="1"/>
    </xf>
    <xf numFmtId="0" fontId="0" fillId="0" borderId="10" xfId="0" applyBorder="1" applyAlignment="1" applyProtection="1">
      <alignment wrapText="1"/>
      <protection hidden="1"/>
    </xf>
    <xf numFmtId="0" fontId="21" fillId="0" borderId="0" xfId="0" applyFont="1" applyFill="1" applyBorder="1" applyAlignment="1" applyProtection="1">
      <alignment horizontal="left" vertical="center"/>
    </xf>
    <xf numFmtId="0" fontId="0" fillId="0" borderId="0" xfId="0" applyFill="1" applyBorder="1" applyAlignment="1">
      <alignment horizontal="left" vertical="center"/>
    </xf>
    <xf numFmtId="0" fontId="21" fillId="0" borderId="0" xfId="0" applyFont="1" applyFill="1" applyBorder="1" applyAlignment="1" applyProtection="1">
      <alignment horizontal="center" vertical="center"/>
    </xf>
    <xf numFmtId="0" fontId="0" fillId="0" borderId="3" xfId="0" applyBorder="1" applyAlignment="1"/>
    <xf numFmtId="0" fontId="0" fillId="0" borderId="0" xfId="0" applyFill="1" applyBorder="1" applyAlignment="1" applyProtection="1">
      <protection hidden="1"/>
    </xf>
    <xf numFmtId="0" fontId="20" fillId="0" borderId="0" xfId="0" applyFont="1" applyFill="1" applyBorder="1" applyAlignment="1" applyProtection="1">
      <alignment horizontal="center" vertical="top"/>
      <protection hidden="1"/>
    </xf>
    <xf numFmtId="0" fontId="0" fillId="0" borderId="0" xfId="0" applyFill="1" applyBorder="1" applyAlignment="1"/>
    <xf numFmtId="0" fontId="20" fillId="0" borderId="1" xfId="0" applyFont="1" applyBorder="1" applyAlignment="1" applyProtection="1">
      <alignment horizontal="center" vertical="top" wrapText="1"/>
      <protection hidden="1"/>
    </xf>
    <xf numFmtId="0" fontId="20" fillId="4" borderId="11" xfId="0" applyFont="1" applyFill="1" applyBorder="1" applyAlignment="1" applyProtection="1">
      <alignment horizontal="center" vertical="top" wrapText="1"/>
      <protection hidden="1"/>
    </xf>
    <xf numFmtId="0" fontId="22" fillId="4" borderId="12" xfId="0" applyFont="1" applyFill="1" applyBorder="1" applyAlignment="1" applyProtection="1">
      <alignment horizontal="center" vertical="top" wrapText="1"/>
      <protection hidden="1"/>
    </xf>
    <xf numFmtId="0" fontId="0" fillId="0" borderId="1" xfId="0" applyFont="1" applyFill="1" applyBorder="1" applyAlignment="1">
      <alignment wrapText="1"/>
    </xf>
    <xf numFmtId="0" fontId="0" fillId="0" borderId="1" xfId="0" applyFill="1" applyBorder="1" applyAlignment="1">
      <alignment wrapText="1"/>
    </xf>
    <xf numFmtId="0" fontId="20" fillId="0" borderId="13" xfId="0" applyFont="1" applyBorder="1" applyAlignment="1" applyProtection="1">
      <alignment horizontal="center" vertical="top" wrapText="1"/>
      <protection hidden="1"/>
    </xf>
    <xf numFmtId="0" fontId="0" fillId="0" borderId="13" xfId="0" applyBorder="1" applyAlignment="1">
      <alignment wrapText="1"/>
    </xf>
    <xf numFmtId="0" fontId="20" fillId="0" borderId="1" xfId="0" applyFont="1" applyBorder="1" applyAlignment="1" applyProtection="1">
      <alignment horizontal="center" vertical="top" wrapText="1"/>
      <protection hidden="1"/>
    </xf>
    <xf numFmtId="0" fontId="23" fillId="0" borderId="0" xfId="0" applyFont="1" applyAlignment="1">
      <alignment horizontal="center"/>
    </xf>
    <xf numFmtId="0" fontId="21" fillId="5" borderId="14" xfId="0" applyFont="1" applyFill="1" applyBorder="1" applyAlignment="1" applyProtection="1">
      <alignment vertical="center"/>
    </xf>
    <xf numFmtId="0" fontId="21" fillId="4" borderId="15" xfId="0" applyFont="1" applyFill="1" applyBorder="1" applyAlignment="1" applyProtection="1">
      <alignment vertical="center"/>
    </xf>
    <xf numFmtId="0" fontId="0" fillId="4" borderId="16" xfId="0" applyFill="1" applyBorder="1" applyAlignment="1">
      <alignment vertical="center"/>
    </xf>
    <xf numFmtId="0" fontId="21" fillId="4" borderId="17" xfId="0" applyFont="1" applyFill="1" applyBorder="1" applyAlignment="1" applyProtection="1">
      <alignment vertical="center"/>
    </xf>
    <xf numFmtId="0" fontId="21" fillId="4" borderId="14" xfId="0" applyFont="1" applyFill="1" applyBorder="1" applyAlignment="1" applyProtection="1">
      <alignment vertical="center"/>
    </xf>
    <xf numFmtId="0" fontId="21" fillId="4" borderId="18" xfId="0" applyFont="1" applyFill="1" applyBorder="1" applyAlignment="1" applyProtection="1">
      <alignment vertical="center"/>
    </xf>
    <xf numFmtId="0" fontId="0" fillId="4" borderId="19" xfId="0" applyFill="1" applyBorder="1" applyAlignment="1">
      <alignment vertical="center"/>
    </xf>
    <xf numFmtId="0" fontId="21" fillId="0" borderId="20" xfId="0" applyFont="1" applyFill="1" applyBorder="1" applyAlignment="1" applyProtection="1">
      <alignment horizontal="left" vertical="center" wrapText="1"/>
    </xf>
    <xf numFmtId="0" fontId="20" fillId="4" borderId="21" xfId="0" applyFont="1" applyFill="1" applyBorder="1" applyAlignment="1" applyProtection="1">
      <alignment horizontal="center" vertical="top" wrapText="1"/>
      <protection hidden="1"/>
    </xf>
    <xf numFmtId="0" fontId="21" fillId="0" borderId="21" xfId="0" applyFont="1" applyFill="1" applyBorder="1" applyAlignment="1" applyProtection="1">
      <alignment horizontal="left" vertical="center" wrapText="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0" fillId="0" borderId="23" xfId="0" applyFill="1" applyBorder="1" applyAlignment="1">
      <alignment horizontal="left" vertical="center" wrapText="1"/>
    </xf>
    <xf numFmtId="0" fontId="0" fillId="0" borderId="24" xfId="0" applyFill="1" applyBorder="1" applyAlignment="1">
      <alignment horizontal="left" vertical="center" wrapText="1"/>
    </xf>
    <xf numFmtId="0" fontId="24" fillId="0" borderId="23"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18" fillId="0" borderId="1" xfId="0" applyFont="1" applyBorder="1" applyAlignment="1">
      <alignment horizontal="center" vertical="center"/>
    </xf>
    <xf numFmtId="0" fontId="18" fillId="0" borderId="26" xfId="0" applyFont="1" applyBorder="1" applyAlignment="1">
      <alignment horizontal="center" vertical="center"/>
    </xf>
    <xf numFmtId="0" fontId="24" fillId="0" borderId="24" xfId="0" applyFont="1" applyFill="1" applyBorder="1" applyAlignment="1" applyProtection="1">
      <alignment horizontal="center" vertical="center"/>
    </xf>
    <xf numFmtId="0" fontId="0" fillId="0" borderId="27" xfId="0" applyFill="1" applyBorder="1" applyAlignment="1"/>
    <xf numFmtId="0" fontId="0" fillId="3" borderId="28" xfId="0" applyFill="1" applyBorder="1" applyAlignment="1">
      <alignment horizontal="center" vertical="center"/>
    </xf>
    <xf numFmtId="0" fontId="18" fillId="3" borderId="28" xfId="0" applyFont="1" applyFill="1" applyBorder="1" applyAlignment="1">
      <alignment horizontal="center" vertical="center"/>
    </xf>
    <xf numFmtId="0" fontId="0" fillId="3" borderId="28" xfId="0" applyFont="1" applyFill="1" applyBorder="1" applyAlignment="1">
      <alignment horizontal="center" vertical="center" wrapText="1"/>
    </xf>
    <xf numFmtId="165" fontId="0" fillId="0" borderId="0" xfId="0" applyNumberFormat="1" applyFill="1" applyAlignment="1">
      <alignment horizontal="left"/>
    </xf>
    <xf numFmtId="0" fontId="0" fillId="0" borderId="3" xfId="0" applyBorder="1" applyAlignment="1" applyProtection="1">
      <alignment vertical="top" wrapText="1"/>
      <protection hidden="1"/>
    </xf>
    <xf numFmtId="0" fontId="20" fillId="0" borderId="2" xfId="0" applyFont="1" applyBorder="1" applyAlignment="1">
      <alignment horizontal="center" vertical="top"/>
    </xf>
    <xf numFmtId="0" fontId="20" fillId="0" borderId="29" xfId="0" applyFont="1" applyBorder="1" applyAlignment="1" applyProtection="1">
      <alignment horizontal="center" vertical="top" wrapText="1"/>
      <protection hidden="1"/>
    </xf>
    <xf numFmtId="0" fontId="0" fillId="0" borderId="30" xfId="0" applyBorder="1" applyAlignment="1"/>
    <xf numFmtId="0" fontId="0" fillId="0" borderId="31" xfId="0" applyBorder="1" applyAlignment="1"/>
    <xf numFmtId="0" fontId="0" fillId="0" borderId="32" xfId="0" applyBorder="1" applyAlignment="1"/>
    <xf numFmtId="0" fontId="0" fillId="0" borderId="33" xfId="0" applyBorder="1" applyAlignment="1"/>
    <xf numFmtId="0" fontId="0" fillId="0" borderId="34" xfId="0" applyBorder="1" applyAlignment="1"/>
    <xf numFmtId="0" fontId="0" fillId="0" borderId="24" xfId="0" applyBorder="1" applyAlignment="1" applyProtection="1">
      <alignment horizontal="left" wrapText="1"/>
    </xf>
    <xf numFmtId="0" fontId="0" fillId="0" borderId="25" xfId="0" applyBorder="1" applyAlignment="1" applyProtection="1">
      <alignment horizontal="left" wrapText="1"/>
    </xf>
    <xf numFmtId="0" fontId="0" fillId="0" borderId="24" xfId="0" applyBorder="1" applyAlignment="1" applyProtection="1">
      <alignment wrapText="1"/>
    </xf>
    <xf numFmtId="0" fontId="0" fillId="0" borderId="25" xfId="0" applyBorder="1" applyAlignment="1"/>
    <xf numFmtId="0" fontId="0" fillId="0" borderId="35" xfId="0" applyBorder="1" applyAlignment="1" applyProtection="1">
      <protection hidden="1"/>
    </xf>
    <xf numFmtId="0" fontId="0" fillId="0" borderId="36" xfId="0" applyBorder="1" applyAlignment="1"/>
    <xf numFmtId="0" fontId="20" fillId="0" borderId="37" xfId="0" applyFont="1" applyBorder="1" applyAlignment="1" applyProtection="1">
      <alignment horizontal="center" vertical="top"/>
      <protection hidden="1"/>
    </xf>
    <xf numFmtId="0" fontId="0" fillId="0" borderId="38" xfId="0" applyBorder="1" applyAlignment="1"/>
    <xf numFmtId="0" fontId="0" fillId="0" borderId="24" xfId="0" applyFill="1" applyBorder="1" applyAlignment="1" applyProtection="1">
      <alignment horizontal="left" wrapText="1"/>
      <protection locked="0"/>
    </xf>
    <xf numFmtId="0" fontId="0" fillId="0" borderId="25" xfId="0" applyFill="1" applyBorder="1" applyAlignment="1" applyProtection="1">
      <alignment horizontal="left" wrapText="1"/>
      <protection locked="0"/>
    </xf>
    <xf numFmtId="0" fontId="0" fillId="0" borderId="1" xfId="0" applyBorder="1" applyAlignment="1" applyProtection="1">
      <alignment wrapText="1"/>
    </xf>
    <xf numFmtId="0" fontId="0" fillId="0" borderId="1" xfId="0" applyBorder="1" applyAlignment="1" applyProtection="1"/>
    <xf numFmtId="3" fontId="0" fillId="0" borderId="24" xfId="0" applyNumberFormat="1" applyFill="1" applyBorder="1" applyAlignment="1" applyProtection="1">
      <alignment horizontal="left" wrapText="1"/>
      <protection locked="0"/>
    </xf>
    <xf numFmtId="0" fontId="0" fillId="0" borderId="25" xfId="0" applyBorder="1" applyAlignment="1" applyProtection="1">
      <alignment horizontal="left" wrapText="1"/>
      <protection locked="0"/>
    </xf>
    <xf numFmtId="0" fontId="21" fillId="5" borderId="24" xfId="0" applyFont="1" applyFill="1" applyBorder="1" applyAlignment="1" applyProtection="1">
      <alignment vertical="center" wrapText="1"/>
    </xf>
    <xf numFmtId="0" fontId="25" fillId="0" borderId="25" xfId="0" applyFont="1" applyBorder="1" applyAlignment="1">
      <alignment vertical="center"/>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xf>
    <xf numFmtId="0" fontId="18" fillId="0" borderId="24" xfId="0" applyFont="1" applyFill="1" applyBorder="1" applyAlignment="1" applyProtection="1">
      <alignment horizontal="left" vertical="center"/>
    </xf>
    <xf numFmtId="0" fontId="18" fillId="0" borderId="24" xfId="0" applyFont="1" applyBorder="1" applyAlignment="1" applyProtection="1">
      <alignment horizontal="left" vertical="center" wrapText="1"/>
    </xf>
    <xf numFmtId="0" fontId="18" fillId="0" borderId="25" xfId="0" applyFont="1" applyBorder="1" applyAlignment="1" applyProtection="1">
      <alignment horizontal="left" vertical="center"/>
    </xf>
    <xf numFmtId="0" fontId="0" fillId="0" borderId="24" xfId="0" applyBorder="1" applyAlignment="1" applyProtection="1">
      <alignment horizontal="left"/>
    </xf>
    <xf numFmtId="0" fontId="0" fillId="0" borderId="25" xfId="0" applyBorder="1" applyAlignment="1" applyProtection="1">
      <alignment horizontal="left"/>
    </xf>
    <xf numFmtId="0" fontId="21" fillId="5" borderId="24" xfId="0" applyFont="1" applyFill="1" applyBorder="1" applyAlignment="1" applyProtection="1">
      <alignment horizontal="left" vertical="center" wrapText="1"/>
    </xf>
    <xf numFmtId="0" fontId="18" fillId="5" borderId="25" xfId="0" applyFont="1" applyFill="1" applyBorder="1" applyAlignment="1">
      <alignment horizontal="left" vertical="center"/>
    </xf>
    <xf numFmtId="0" fontId="0" fillId="0" borderId="24" xfId="0" applyFont="1" applyBorder="1" applyAlignment="1" applyProtection="1">
      <alignment horizontal="left" wrapText="1"/>
    </xf>
    <xf numFmtId="3" fontId="0" fillId="0" borderId="24" xfId="0" applyNumberFormat="1" applyFill="1" applyBorder="1" applyAlignment="1" applyProtection="1">
      <alignment horizontal="left" wrapText="1"/>
    </xf>
    <xf numFmtId="0" fontId="0" fillId="0" borderId="24" xfId="0" applyFont="1" applyBorder="1" applyAlignment="1" applyProtection="1">
      <alignment horizontal="right" wrapText="1"/>
    </xf>
    <xf numFmtId="0" fontId="0" fillId="0" borderId="24" xfId="0" applyFont="1" applyFill="1" applyBorder="1" applyAlignment="1" applyProtection="1">
      <alignment horizontal="left" wrapText="1"/>
    </xf>
    <xf numFmtId="0" fontId="25" fillId="0" borderId="25" xfId="0" applyFont="1" applyBorder="1" applyAlignment="1">
      <alignment vertical="center" wrapText="1"/>
    </xf>
    <xf numFmtId="0" fontId="21" fillId="5" borderId="25" xfId="0" applyFont="1" applyFill="1" applyBorder="1" applyAlignment="1">
      <alignment horizontal="left" vertical="center"/>
    </xf>
    <xf numFmtId="0" fontId="0" fillId="0" borderId="24" xfId="0" applyBorder="1" applyAlignment="1" applyProtection="1">
      <alignment horizontal="left" wrapText="1"/>
      <protection locked="0"/>
    </xf>
    <xf numFmtId="0" fontId="26" fillId="5" borderId="35" xfId="0" applyFont="1" applyFill="1" applyBorder="1" applyAlignment="1" applyProtection="1">
      <alignment horizontal="center" vertical="center" wrapText="1"/>
    </xf>
    <xf numFmtId="0" fontId="0" fillId="0" borderId="36" xfId="0" applyBorder="1" applyAlignment="1">
      <alignment horizontal="center" vertical="center" wrapText="1"/>
    </xf>
    <xf numFmtId="0" fontId="0" fillId="0" borderId="25" xfId="0" applyBorder="1" applyAlignment="1">
      <alignment horizontal="left" wrapText="1"/>
    </xf>
    <xf numFmtId="3" fontId="21" fillId="5" borderId="24" xfId="0" applyNumberFormat="1" applyFont="1" applyFill="1" applyBorder="1" applyAlignment="1" applyProtection="1">
      <alignment horizontal="left" vertical="center" wrapText="1"/>
      <protection locked="0"/>
    </xf>
    <xf numFmtId="0" fontId="21" fillId="5" borderId="25" xfId="0" applyFont="1" applyFill="1" applyBorder="1" applyAlignment="1">
      <alignment horizontal="left" vertical="center" wrapText="1"/>
    </xf>
    <xf numFmtId="0" fontId="21" fillId="5" borderId="17" xfId="0" applyFont="1" applyFill="1" applyBorder="1" applyAlignment="1" applyProtection="1">
      <alignment horizontal="center" vertical="center"/>
    </xf>
    <xf numFmtId="0" fontId="21" fillId="5" borderId="14" xfId="0" applyFont="1" applyFill="1" applyBorder="1" applyAlignment="1" applyProtection="1">
      <alignment horizontal="center" vertical="center"/>
    </xf>
    <xf numFmtId="0" fontId="20" fillId="0" borderId="35" xfId="0" applyFont="1" applyBorder="1" applyAlignment="1" applyProtection="1">
      <alignment horizontal="center" vertical="top" wrapText="1"/>
      <protection hidden="1"/>
    </xf>
    <xf numFmtId="0" fontId="0" fillId="0" borderId="44" xfId="0" applyBorder="1" applyAlignment="1" applyProtection="1">
      <protection hidden="1"/>
    </xf>
    <xf numFmtId="0" fontId="0" fillId="0" borderId="45" xfId="0" applyBorder="1" applyAlignment="1"/>
    <xf numFmtId="0" fontId="0" fillId="0" borderId="39" xfId="0" applyBorder="1" applyAlignment="1" applyProtection="1">
      <alignment wrapText="1"/>
    </xf>
    <xf numFmtId="0" fontId="0" fillId="0" borderId="39" xfId="0" applyBorder="1" applyAlignment="1"/>
    <xf numFmtId="0" fontId="21" fillId="3" borderId="24" xfId="0" applyFont="1" applyFill="1" applyBorder="1" applyAlignment="1" applyProtection="1">
      <alignment horizontal="center" vertical="center" wrapText="1"/>
    </xf>
    <xf numFmtId="0" fontId="21" fillId="3" borderId="25" xfId="0" applyFont="1" applyFill="1" applyBorder="1" applyAlignment="1">
      <alignment horizontal="center" vertical="center"/>
    </xf>
    <xf numFmtId="0" fontId="0" fillId="0" borderId="24" xfId="0" applyBorder="1" applyAlignment="1" applyProtection="1"/>
    <xf numFmtId="0" fontId="26" fillId="5" borderId="24" xfId="0" applyFont="1" applyFill="1" applyBorder="1" applyAlignment="1" applyProtection="1">
      <alignment horizontal="center" vertical="center" wrapText="1"/>
    </xf>
    <xf numFmtId="0" fontId="0" fillId="5" borderId="25" xfId="0" applyFill="1" applyBorder="1" applyAlignment="1">
      <alignment horizontal="center" vertical="center" wrapText="1"/>
    </xf>
    <xf numFmtId="0" fontId="21" fillId="5" borderId="15" xfId="0" applyFont="1" applyFill="1" applyBorder="1" applyAlignment="1" applyProtection="1">
      <alignment horizontal="left" vertical="center"/>
    </xf>
    <xf numFmtId="0" fontId="0" fillId="0" borderId="16" xfId="0" applyBorder="1" applyAlignment="1">
      <alignment horizontal="left" vertical="center"/>
    </xf>
    <xf numFmtId="0" fontId="0" fillId="0" borderId="29" xfId="0" applyFill="1" applyBorder="1" applyAlignment="1" applyProtection="1">
      <alignment horizontal="center" wrapText="1"/>
      <protection hidden="1"/>
    </xf>
    <xf numFmtId="0" fontId="0" fillId="0" borderId="40" xfId="0" applyBorder="1" applyAlignment="1"/>
    <xf numFmtId="0" fontId="0" fillId="0" borderId="41" xfId="0" applyBorder="1" applyAlignment="1"/>
    <xf numFmtId="0" fontId="25" fillId="0" borderId="25" xfId="0" applyFont="1" applyBorder="1" applyAlignment="1">
      <alignment horizontal="left" vertical="center" wrapText="1"/>
    </xf>
    <xf numFmtId="0" fontId="18" fillId="0" borderId="24" xfId="0" applyFont="1" applyBorder="1" applyAlignment="1" applyProtection="1">
      <alignment horizontal="left" vertical="center"/>
    </xf>
    <xf numFmtId="0" fontId="20" fillId="0" borderId="44" xfId="0" applyFont="1" applyBorder="1" applyAlignment="1" applyProtection="1">
      <alignment horizontal="center" vertical="top" wrapText="1"/>
      <protection hidden="1"/>
    </xf>
    <xf numFmtId="0" fontId="0" fillId="0" borderId="37" xfId="0" applyBorder="1" applyAlignment="1" applyProtection="1">
      <protection hidden="1"/>
    </xf>
    <xf numFmtId="0" fontId="0" fillId="0" borderId="42" xfId="0" applyBorder="1" applyAlignment="1"/>
    <xf numFmtId="0" fontId="0" fillId="0" borderId="43" xfId="0" applyBorder="1" applyAlignment="1"/>
    <xf numFmtId="0" fontId="20" fillId="0" borderId="37" xfId="0" applyFont="1" applyBorder="1" applyAlignment="1" applyProtection="1">
      <alignment horizontal="center" vertical="top" wrapText="1"/>
      <protection hidden="1"/>
    </xf>
    <xf numFmtId="0" fontId="0" fillId="0" borderId="29" xfId="0" applyBorder="1" applyAlignment="1" applyProtection="1">
      <protection hidden="1"/>
    </xf>
    <xf numFmtId="0" fontId="0" fillId="0" borderId="44" xfId="0" applyBorder="1" applyAlignment="1"/>
    <xf numFmtId="0" fontId="20" fillId="0" borderId="46" xfId="0" applyFont="1" applyBorder="1" applyAlignment="1" applyProtection="1">
      <alignment horizontal="center" vertical="top" wrapText="1"/>
      <protection hidden="1"/>
    </xf>
    <xf numFmtId="0" fontId="0" fillId="0" borderId="47" xfId="0" applyBorder="1" applyAlignment="1"/>
    <xf numFmtId="0" fontId="0" fillId="0" borderId="46" xfId="0" applyBorder="1" applyAlignment="1" applyProtection="1">
      <protection hidden="1"/>
    </xf>
    <xf numFmtId="0" fontId="21" fillId="5" borderId="18" xfId="0" applyFont="1" applyFill="1" applyBorder="1" applyAlignment="1" applyProtection="1">
      <alignment horizontal="left" vertical="center"/>
    </xf>
    <xf numFmtId="0" fontId="0" fillId="0" borderId="19" xfId="0" applyBorder="1" applyAlignment="1">
      <alignment horizontal="left" vertical="center"/>
    </xf>
    <xf numFmtId="0" fontId="0" fillId="0" borderId="29" xfId="0" applyFill="1" applyBorder="1" applyAlignment="1" applyProtection="1">
      <protection hidden="1"/>
    </xf>
    <xf numFmtId="0" fontId="0" fillId="0" borderId="29" xfId="0" applyBorder="1" applyAlignment="1" applyProtection="1">
      <alignment horizontal="center"/>
      <protection hidden="1"/>
    </xf>
    <xf numFmtId="0" fontId="0" fillId="0" borderId="30"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33" xfId="0" applyBorder="1" applyAlignment="1" applyProtection="1">
      <alignment horizontal="center"/>
      <protection hidden="1"/>
    </xf>
    <xf numFmtId="0" fontId="0" fillId="0" borderId="34" xfId="0" applyBorder="1" applyAlignment="1" applyProtection="1">
      <alignment horizontal="center"/>
      <protection hidden="1"/>
    </xf>
    <xf numFmtId="0" fontId="0" fillId="0" borderId="29" xfId="0" applyFill="1" applyBorder="1" applyAlignment="1">
      <alignment horizontal="center" wrapText="1"/>
    </xf>
    <xf numFmtId="0" fontId="0" fillId="0" borderId="29" xfId="0" applyBorder="1" applyAlignment="1" applyProtection="1">
      <alignment wrapText="1"/>
      <protection hidden="1"/>
    </xf>
    <xf numFmtId="0" fontId="0" fillId="0" borderId="30" xfId="0" applyBorder="1" applyAlignment="1">
      <alignment wrapText="1"/>
    </xf>
    <xf numFmtId="0" fontId="0" fillId="4" borderId="21" xfId="0" applyFill="1" applyBorder="1" applyAlignment="1">
      <alignment horizontal="left"/>
    </xf>
    <xf numFmtId="0" fontId="0" fillId="4" borderId="1" xfId="0" applyFill="1" applyBorder="1" applyAlignment="1">
      <alignment horizontal="left"/>
    </xf>
    <xf numFmtId="0" fontId="0" fillId="4" borderId="1" xfId="0" applyFill="1" applyBorder="1" applyAlignment="1"/>
    <xf numFmtId="0" fontId="27" fillId="4" borderId="21" xfId="0" applyFont="1" applyFill="1" applyBorder="1" applyAlignment="1">
      <alignment horizontal="left"/>
    </xf>
    <xf numFmtId="0" fontId="0" fillId="0" borderId="48" xfId="0" applyBorder="1" applyAlignment="1">
      <alignment vertical="center" wrapText="1"/>
    </xf>
    <xf numFmtId="0" fontId="0" fillId="0" borderId="49" xfId="0" applyBorder="1" applyAlignment="1">
      <alignment vertical="center" wrapText="1"/>
    </xf>
    <xf numFmtId="0" fontId="0" fillId="0" borderId="48" xfId="0" applyBorder="1" applyAlignment="1">
      <alignment wrapText="1"/>
    </xf>
    <xf numFmtId="0" fontId="0" fillId="0" borderId="50" xfId="0" applyBorder="1" applyAlignment="1">
      <alignment wrapText="1"/>
    </xf>
    <xf numFmtId="0" fontId="18" fillId="4" borderId="21" xfId="0" applyFont="1" applyFill="1" applyBorder="1" applyAlignment="1">
      <alignment horizontal="left" vertical="top" wrapText="1"/>
    </xf>
    <xf numFmtId="0" fontId="0" fillId="4" borderId="1" xfId="0" applyFill="1"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7" xfId="0" applyBorder="1" applyAlignment="1">
      <alignment wrapText="1"/>
    </xf>
    <xf numFmtId="0" fontId="18" fillId="5" borderId="20" xfId="0" applyFont="1" applyFill="1" applyBorder="1" applyAlignment="1">
      <alignment horizontal="left" vertical="top" wrapText="1"/>
    </xf>
    <xf numFmtId="0" fontId="18" fillId="5" borderId="23" xfId="0" applyFont="1" applyFill="1" applyBorder="1" applyAlignment="1">
      <alignment horizontal="left" vertical="top" wrapText="1"/>
    </xf>
    <xf numFmtId="0" fontId="18" fillId="5" borderId="23" xfId="0" applyFont="1" applyFill="1" applyBorder="1" applyAlignment="1"/>
    <xf numFmtId="0" fontId="18" fillId="5" borderId="27" xfId="0" applyFont="1" applyFill="1" applyBorder="1" applyAlignment="1"/>
    <xf numFmtId="0" fontId="28" fillId="5" borderId="51" xfId="0" applyFont="1" applyFill="1" applyBorder="1" applyAlignment="1" applyProtection="1">
      <alignment horizontal="left" vertical="center" wrapText="1"/>
    </xf>
    <xf numFmtId="0" fontId="19" fillId="0" borderId="52" xfId="0" applyFont="1" applyBorder="1" applyAlignment="1">
      <alignment horizontal="left" vertical="center" wrapText="1"/>
    </xf>
    <xf numFmtId="0" fontId="19" fillId="0" borderId="53" xfId="0" applyFont="1" applyBorder="1" applyAlignment="1">
      <alignment horizontal="left" vertical="center" wrapText="1"/>
    </xf>
    <xf numFmtId="0" fontId="24" fillId="6" borderId="54" xfId="0" applyFont="1" applyFill="1" applyBorder="1" applyAlignment="1" applyProtection="1">
      <alignment horizontal="center" vertical="center"/>
    </xf>
    <xf numFmtId="0" fontId="0" fillId="0" borderId="55" xfId="0" applyBorder="1" applyAlignment="1"/>
    <xf numFmtId="0" fontId="20" fillId="4" borderId="1" xfId="0" applyFont="1" applyFill="1" applyBorder="1" applyAlignment="1" applyProtection="1">
      <alignment horizontal="center" vertical="top" wrapText="1"/>
      <protection hidden="1"/>
    </xf>
    <xf numFmtId="0" fontId="0" fillId="0" borderId="1" xfId="0" applyBorder="1" applyAlignment="1"/>
    <xf numFmtId="0" fontId="0" fillId="0" borderId="28" xfId="0" applyBorder="1" applyAlignment="1">
      <alignment horizontal="center"/>
    </xf>
    <xf numFmtId="0" fontId="0" fillId="0" borderId="49" xfId="0" applyBorder="1" applyAlignment="1">
      <alignment wrapText="1"/>
    </xf>
    <xf numFmtId="0" fontId="21" fillId="5" borderId="51" xfId="0" applyFont="1" applyFill="1" applyBorder="1" applyAlignment="1" applyProtection="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1" xfId="0" applyBorder="1" applyAlignment="1">
      <alignment horizontal="left" wrapText="1"/>
    </xf>
    <xf numFmtId="0" fontId="21" fillId="5" borderId="1" xfId="0" applyFont="1" applyFill="1" applyBorder="1" applyAlignment="1" applyProtection="1">
      <alignment horizontal="left" vertical="center"/>
    </xf>
    <xf numFmtId="0" fontId="20" fillId="0" borderId="1" xfId="0" applyFont="1" applyBorder="1" applyAlignment="1" applyProtection="1">
      <alignment horizontal="left" vertical="top" wrapText="1"/>
      <protection hidden="1"/>
    </xf>
    <xf numFmtId="0" fontId="0" fillId="0" borderId="1" xfId="0" applyFont="1" applyBorder="1" applyAlignment="1" applyProtection="1">
      <alignment horizontal="left" wrapText="1"/>
      <protection hidden="1"/>
    </xf>
    <xf numFmtId="0" fontId="21" fillId="5" borderId="1" xfId="0" applyFont="1" applyFill="1" applyBorder="1" applyAlignment="1" applyProtection="1">
      <alignment horizontal="center" vertical="center"/>
    </xf>
    <xf numFmtId="0" fontId="26" fillId="5" borderId="1" xfId="0" applyFont="1" applyFill="1" applyBorder="1" applyAlignment="1" applyProtection="1">
      <alignment horizontal="center" vertical="center" wrapText="1"/>
    </xf>
    <xf numFmtId="0" fontId="20" fillId="0" borderId="1" xfId="0" applyFont="1" applyBorder="1" applyAlignment="1" applyProtection="1">
      <alignment horizontal="center" vertical="top" wrapText="1"/>
      <protection hidden="1"/>
    </xf>
    <xf numFmtId="1" fontId="20" fillId="0" borderId="1" xfId="0" applyNumberFormat="1" applyFont="1" applyBorder="1" applyAlignment="1" applyProtection="1">
      <alignment horizontal="center" vertical="center" wrapText="1"/>
      <protection hidden="1"/>
    </xf>
    <xf numFmtId="0" fontId="20" fillId="0" borderId="1" xfId="0" applyFont="1" applyFill="1" applyBorder="1" applyAlignment="1" applyProtection="1">
      <alignment horizontal="center" vertical="top" wrapText="1"/>
      <protection hidden="1"/>
    </xf>
    <xf numFmtId="3" fontId="20" fillId="0" borderId="0" xfId="0" applyNumberFormat="1" applyFont="1" applyFill="1" applyBorder="1" applyAlignment="1" applyProtection="1">
      <alignment horizontal="center" vertical="center" wrapText="1"/>
    </xf>
    <xf numFmtId="0" fontId="23" fillId="0" borderId="0" xfId="0" applyFont="1" applyAlignment="1">
      <alignment horizontal="center"/>
    </xf>
    <xf numFmtId="0" fontId="20" fillId="0" borderId="1" xfId="0" applyFont="1" applyFill="1" applyBorder="1" applyAlignment="1" applyProtection="1">
      <alignment horizontal="left" vertical="top" wrapText="1"/>
      <protection hidden="1"/>
    </xf>
    <xf numFmtId="0" fontId="21" fillId="0" borderId="1" xfId="0" applyFont="1" applyFill="1" applyBorder="1" applyAlignment="1" applyProtection="1">
      <alignment horizontal="left" vertical="center"/>
    </xf>
    <xf numFmtId="0" fontId="0" fillId="0" borderId="1" xfId="0" applyFill="1" applyBorder="1" applyAlignment="1">
      <alignment horizontal="left" vertical="center"/>
    </xf>
    <xf numFmtId="0" fontId="21" fillId="0" borderId="24" xfId="0" applyFont="1" applyFill="1" applyBorder="1" applyAlignment="1" applyProtection="1">
      <alignment horizontal="left" vertical="center" wrapText="1"/>
    </xf>
    <xf numFmtId="0" fontId="0" fillId="0" borderId="25" xfId="0" applyFill="1" applyBorder="1" applyAlignment="1">
      <alignment horizontal="left" vertical="center" wrapText="1"/>
    </xf>
    <xf numFmtId="0" fontId="10" fillId="4" borderId="56" xfId="0" applyFont="1" applyFill="1" applyBorder="1" applyAlignment="1" applyProtection="1">
      <alignment horizontal="left" vertical="center" wrapText="1"/>
      <protection hidden="1"/>
    </xf>
    <xf numFmtId="0" fontId="22" fillId="4" borderId="57" xfId="0" applyFont="1" applyFill="1" applyBorder="1" applyAlignment="1" applyProtection="1">
      <alignment horizontal="left" vertical="center" wrapText="1"/>
      <protection hidden="1"/>
    </xf>
    <xf numFmtId="0" fontId="20" fillId="0" borderId="24" xfId="0" applyFont="1" applyFill="1" applyBorder="1" applyAlignment="1" applyProtection="1">
      <alignment horizontal="center" vertical="top" wrapText="1"/>
      <protection hidden="1"/>
    </xf>
    <xf numFmtId="0" fontId="20" fillId="0" borderId="25" xfId="0" applyFont="1" applyFill="1" applyBorder="1" applyAlignment="1" applyProtection="1">
      <alignment horizontal="center" vertical="top" wrapText="1"/>
      <protection hidden="1"/>
    </xf>
    <xf numFmtId="0" fontId="22" fillId="4" borderId="56" xfId="0" applyFont="1" applyFill="1" applyBorder="1" applyAlignment="1" applyProtection="1">
      <alignment horizontal="left" vertical="center" wrapText="1"/>
      <protection hidden="1"/>
    </xf>
    <xf numFmtId="0" fontId="10" fillId="4" borderId="56" xfId="0" applyFont="1" applyFill="1" applyBorder="1" applyAlignment="1" applyProtection="1">
      <alignment horizontal="left" vertical="top" wrapText="1"/>
      <protection hidden="1"/>
    </xf>
    <xf numFmtId="0" fontId="22" fillId="4" borderId="57" xfId="0" applyFont="1" applyFill="1" applyBorder="1" applyAlignment="1" applyProtection="1">
      <alignment horizontal="left" vertical="top" wrapText="1"/>
      <protection hidden="1"/>
    </xf>
    <xf numFmtId="0" fontId="25" fillId="0" borderId="0" xfId="0" applyFont="1" applyFill="1" applyBorder="1" applyAlignment="1" applyProtection="1">
      <alignment horizontal="left" vertical="center" wrapText="1"/>
    </xf>
    <xf numFmtId="0" fontId="25" fillId="0" borderId="0" xfId="0" applyFont="1" applyFill="1" applyBorder="1" applyAlignment="1">
      <alignment horizontal="left" vertical="center" wrapText="1"/>
    </xf>
    <xf numFmtId="0" fontId="29" fillId="0" borderId="0" xfId="0" applyFont="1" applyBorder="1" applyAlignment="1" applyProtection="1">
      <alignment horizontal="center" vertical="top" wrapText="1"/>
      <protection hidden="1"/>
    </xf>
    <xf numFmtId="0" fontId="30" fillId="0" borderId="0" xfId="0" applyFont="1" applyBorder="1" applyAlignment="1">
      <alignment horizontal="center" vertical="top" wrapText="1"/>
    </xf>
  </cellXfs>
  <cellStyles count="4">
    <cellStyle name="Hyperlink 2" xfId="1" xr:uid="{00000000-0005-0000-0000-000000000000}"/>
    <cellStyle name="Normal" xfId="0" builtinId="0"/>
    <cellStyle name="Normal 2" xfId="2" xr:uid="{00000000-0005-0000-0000-000002000000}"/>
    <cellStyle name="Percent 2" xfId="3" xr:uid="{00000000-0005-0000-0000-000003000000}"/>
  </cellStyles>
  <dxfs count="1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bgColor theme="0" tint="-0.24994659260841701"/>
        </patternFill>
      </fill>
    </dxf>
    <dxf>
      <fill>
        <patternFill patternType="solid">
          <bgColor theme="0" tint="-0.24994659260841701"/>
        </patternFill>
      </fill>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183"/>
  <sheetViews>
    <sheetView tabSelected="1" zoomScaleNormal="100" zoomScaleSheetLayoutView="55" workbookViewId="0">
      <selection activeCell="B13" sqref="B13"/>
    </sheetView>
  </sheetViews>
  <sheetFormatPr defaultColWidth="10.5546875" defaultRowHeight="30" customHeight="1" x14ac:dyDescent="0.3"/>
  <cols>
    <col min="1" max="1" width="40.5546875" style="8" customWidth="1"/>
    <col min="2" max="2" width="78.21875" style="9" customWidth="1"/>
    <col min="3" max="3" width="10.5546875" style="25" hidden="1" customWidth="1"/>
    <col min="4" max="4" width="12.5546875" style="3" hidden="1" customWidth="1"/>
    <col min="5" max="5" width="60.5546875" style="3" hidden="1" customWidth="1"/>
    <col min="6" max="6" width="12.5546875" style="3" hidden="1" customWidth="1"/>
    <col min="7" max="7" width="60.5546875" style="3" hidden="1" customWidth="1"/>
    <col min="8" max="14" width="10.5546875" style="3" hidden="1" customWidth="1"/>
    <col min="15" max="15" width="10.5546875" style="4" hidden="1" customWidth="1"/>
    <col min="16" max="73" width="10.5546875" style="3" hidden="1" customWidth="1"/>
    <col min="74" max="16384" width="10.5546875" style="3"/>
  </cols>
  <sheetData>
    <row r="1" spans="1:32" ht="15" customHeight="1" thickBot="1" x14ac:dyDescent="0.35">
      <c r="A1" s="173"/>
      <c r="B1" s="174"/>
    </row>
    <row r="2" spans="1:32" ht="60" customHeight="1" thickTop="1" x14ac:dyDescent="0.3">
      <c r="A2" s="178" t="s">
        <v>68</v>
      </c>
      <c r="B2" s="179"/>
      <c r="D2" s="163" t="s">
        <v>71</v>
      </c>
      <c r="E2" s="164"/>
      <c r="F2" s="163" t="s">
        <v>72</v>
      </c>
      <c r="G2" s="164"/>
      <c r="H2" s="43"/>
      <c r="I2" s="43"/>
      <c r="J2" s="43"/>
      <c r="K2" s="43"/>
      <c r="L2" s="43"/>
      <c r="M2" s="43"/>
      <c r="N2" s="43"/>
      <c r="O2" s="31">
        <f>O73</f>
        <v>0</v>
      </c>
    </row>
    <row r="3" spans="1:32" ht="60" customHeight="1" x14ac:dyDescent="0.3">
      <c r="A3" s="175" t="s">
        <v>60</v>
      </c>
      <c r="B3" s="176"/>
      <c r="D3" s="32" t="s">
        <v>69</v>
      </c>
      <c r="E3" s="33" t="s">
        <v>70</v>
      </c>
      <c r="F3" s="32" t="s">
        <v>74</v>
      </c>
      <c r="G3" s="33" t="s">
        <v>73</v>
      </c>
      <c r="H3" s="44"/>
      <c r="I3" s="44"/>
      <c r="J3" s="44"/>
      <c r="K3" s="44"/>
      <c r="L3" s="44"/>
      <c r="M3" s="44"/>
      <c r="N3" s="44"/>
      <c r="O3" s="71"/>
    </row>
    <row r="4" spans="1:32" ht="30" customHeight="1" x14ac:dyDescent="0.3">
      <c r="A4" s="154" t="s">
        <v>9</v>
      </c>
      <c r="B4" s="185"/>
      <c r="C4" s="29"/>
      <c r="D4" s="182"/>
      <c r="E4" s="126"/>
      <c r="F4" s="206"/>
      <c r="G4" s="126"/>
      <c r="H4" s="45"/>
      <c r="I4" s="45"/>
      <c r="J4" s="45"/>
      <c r="K4" s="45"/>
      <c r="L4" s="45"/>
      <c r="M4" s="45"/>
      <c r="N4" s="45"/>
      <c r="O4" s="72"/>
      <c r="P4" s="4"/>
      <c r="Q4" s="4"/>
      <c r="R4" s="4"/>
      <c r="S4" s="4"/>
      <c r="T4" s="4"/>
      <c r="U4" s="4"/>
      <c r="V4" s="4"/>
      <c r="W4" s="4"/>
      <c r="X4" s="4"/>
      <c r="Y4" s="4"/>
      <c r="Z4" s="4"/>
      <c r="AA4" s="4"/>
      <c r="AB4" s="4"/>
      <c r="AC4" s="4"/>
      <c r="AD4" s="4"/>
      <c r="AE4" s="4"/>
      <c r="AF4" s="4"/>
    </row>
    <row r="5" spans="1:32" ht="15" customHeight="1" x14ac:dyDescent="0.3">
      <c r="A5" s="1" t="s">
        <v>55</v>
      </c>
      <c r="B5" s="16"/>
      <c r="D5" s="127"/>
      <c r="E5" s="128"/>
      <c r="F5" s="127"/>
      <c r="G5" s="128"/>
      <c r="H5" s="46"/>
      <c r="I5" s="46"/>
      <c r="J5" s="46"/>
      <c r="K5" s="46"/>
      <c r="L5" s="46"/>
      <c r="M5" s="46"/>
      <c r="N5" s="46"/>
      <c r="O5" s="30"/>
    </row>
    <row r="6" spans="1:32" ht="15" customHeight="1" x14ac:dyDescent="0.3">
      <c r="A6" s="1" t="s">
        <v>56</v>
      </c>
      <c r="B6" s="16"/>
      <c r="D6" s="127"/>
      <c r="E6" s="128"/>
      <c r="F6" s="127"/>
      <c r="G6" s="128"/>
      <c r="H6" s="46"/>
      <c r="I6" s="46"/>
      <c r="J6" s="46"/>
      <c r="K6" s="46"/>
      <c r="L6" s="46"/>
      <c r="M6" s="46"/>
      <c r="N6" s="46"/>
      <c r="O6" s="30"/>
    </row>
    <row r="7" spans="1:32" ht="15" customHeight="1" x14ac:dyDescent="0.3">
      <c r="A7" s="1" t="s">
        <v>57</v>
      </c>
      <c r="B7" s="16"/>
      <c r="D7" s="127"/>
      <c r="E7" s="128"/>
      <c r="F7" s="127"/>
      <c r="G7" s="128"/>
      <c r="H7" s="46"/>
      <c r="I7" s="46"/>
      <c r="J7" s="46"/>
      <c r="K7" s="46"/>
      <c r="L7" s="46"/>
      <c r="M7" s="46"/>
      <c r="N7" s="46"/>
      <c r="O7" s="30"/>
    </row>
    <row r="8" spans="1:32" ht="15" customHeight="1" x14ac:dyDescent="0.3">
      <c r="A8" s="1" t="s">
        <v>0</v>
      </c>
      <c r="B8" s="16"/>
      <c r="D8" s="127"/>
      <c r="E8" s="128"/>
      <c r="F8" s="127"/>
      <c r="G8" s="128"/>
      <c r="H8" s="46"/>
      <c r="I8" s="46"/>
      <c r="J8" s="46"/>
      <c r="K8" s="46"/>
      <c r="L8" s="46"/>
      <c r="M8" s="46"/>
      <c r="N8" s="46"/>
      <c r="O8" s="30"/>
    </row>
    <row r="9" spans="1:32" ht="120" customHeight="1" x14ac:dyDescent="0.3">
      <c r="A9" s="1" t="str">
        <f>IF(B8="other","Explain what type of institute.","")</f>
        <v/>
      </c>
      <c r="B9" s="16"/>
      <c r="D9" s="127"/>
      <c r="E9" s="128"/>
      <c r="F9" s="127"/>
      <c r="G9" s="128"/>
      <c r="H9" s="47"/>
      <c r="I9" s="47"/>
      <c r="J9" s="47"/>
      <c r="K9" s="47"/>
      <c r="L9" s="47"/>
      <c r="M9" s="47"/>
      <c r="N9" s="47"/>
      <c r="O9" s="30"/>
    </row>
    <row r="10" spans="1:32" ht="15" customHeight="1" thickBot="1" x14ac:dyDescent="0.35">
      <c r="A10" s="133"/>
      <c r="B10" s="134"/>
      <c r="D10" s="183"/>
      <c r="E10" s="184"/>
      <c r="F10" s="183"/>
      <c r="G10" s="184"/>
      <c r="H10" s="46"/>
      <c r="I10" s="46"/>
      <c r="J10" s="46"/>
      <c r="K10" s="46"/>
      <c r="L10" s="46"/>
      <c r="M10" s="46"/>
      <c r="N10" s="46"/>
      <c r="O10" s="30"/>
    </row>
    <row r="11" spans="1:32" ht="30" customHeight="1" thickTop="1" thickBot="1" x14ac:dyDescent="0.35">
      <c r="A11" s="154" t="s">
        <v>157</v>
      </c>
      <c r="B11" s="185"/>
      <c r="D11" s="180" t="s">
        <v>87</v>
      </c>
      <c r="E11" s="181"/>
      <c r="F11" s="168"/>
      <c r="G11" s="169"/>
      <c r="H11" s="48"/>
      <c r="I11" s="48"/>
      <c r="J11" s="48"/>
      <c r="K11" s="48"/>
      <c r="L11" s="48"/>
      <c r="M11" s="48"/>
      <c r="N11" s="48"/>
      <c r="O11" s="30"/>
    </row>
    <row r="12" spans="1:32" ht="51.75" customHeight="1" x14ac:dyDescent="0.3">
      <c r="A12" s="1" t="s">
        <v>1</v>
      </c>
      <c r="B12" s="15"/>
      <c r="D12" s="40" t="str">
        <f>IF(B12="national official register","4 / 4",IF(B12&lt;&gt;"","0 / 4","NA"))</f>
        <v>NA</v>
      </c>
      <c r="E12" s="41" t="str">
        <f>IF(B12="national official register","Official National Register is virtually all-encompassing.",IF(B12&lt;&gt;"","The sampling frame is not all-encompassing (compared e.g. to an official national register), with potential negative effects on the representativeness of the survey results.","Questionnaire incomplete. Not possible to assess the quality of the frame."))</f>
        <v>Questionnaire incomplete. Not possible to assess the quality of the frame.</v>
      </c>
      <c r="F12" s="40"/>
      <c r="G12" s="64"/>
      <c r="H12" s="49"/>
      <c r="I12" s="49"/>
      <c r="J12" s="49"/>
      <c r="K12" s="49"/>
      <c r="L12" s="49"/>
      <c r="M12" s="49"/>
      <c r="N12" s="49"/>
      <c r="O12" s="30"/>
    </row>
    <row r="13" spans="1:32" ht="120" customHeight="1" x14ac:dyDescent="0.3">
      <c r="A13" s="5" t="str">
        <f>IF(B12="other","Explain what type of frame is used  (use cell on the right).","")</f>
        <v/>
      </c>
      <c r="B13" s="16"/>
      <c r="D13" s="194"/>
      <c r="E13" s="195"/>
      <c r="F13" s="196"/>
      <c r="G13" s="195"/>
      <c r="H13" s="46"/>
      <c r="I13" s="46"/>
      <c r="J13" s="46"/>
      <c r="K13" s="46"/>
      <c r="L13" s="46"/>
      <c r="M13" s="46"/>
      <c r="N13" s="46"/>
      <c r="O13" s="30"/>
    </row>
    <row r="14" spans="1:32" ht="78.75" customHeight="1" x14ac:dyDescent="0.3">
      <c r="A14" s="1" t="s">
        <v>19</v>
      </c>
      <c r="B14" s="15"/>
      <c r="D14" s="32" t="str">
        <f>IF(OR(B14="establishment",B14="kind of activity unit (KAU)"),"2 / 2",IF(OR(B14="",AND(OR(B16="no",B16=""),B17="")),"NA",IF(B16="yes","1 / 2",IF(AND(OR(B14="enterprise",B14="local unit"),B17&lt;&gt;"iii) Activity considered by respondent is unknown (allocation of response to all activities pursued by respondent)."),"1 / 2","0 / 2"))))</f>
        <v>NA</v>
      </c>
      <c r="E14" s="34" t="str">
        <f>IF(OR(B14="establishment",B14="kind of activity unit (KAU)"),"Survey units pursue single main productive activity, allowing to correctly allocate answers to branches.",IF(OR(B14="",AND(OR(B16="no",B16=""),B17="")),"Incomplete.",IF(B16="yes","Survey units may pursue more than one principal activity, which is a downside compared to alternatives like 'kind of activity units' or 'establishments'. However, measures are taken to help allocating the survey responses to the correct branches.",IF(AND(OR(B14="enterprise",B14="local unit"),LEFT(B17,3)&lt;&gt;"iii"),"Survey units may pursue more than one principal activity, which is a downside compared to alternatives like 'kind of activity units' or 'establishments'. However, measures are taken to help allocating the survey responses to the correct branches.","It is unclear how answers can be allocated to economic activities, as required acc. to the breakdown by NACE activities."))))</f>
        <v>Incomplete.</v>
      </c>
      <c r="F14" s="40"/>
      <c r="G14" s="35"/>
      <c r="H14" s="46"/>
      <c r="I14" s="46"/>
      <c r="J14" s="46"/>
      <c r="K14" s="46"/>
      <c r="L14" s="46"/>
      <c r="M14" s="46"/>
      <c r="N14" s="46"/>
      <c r="O14" s="30"/>
    </row>
    <row r="15" spans="1:32" ht="120" customHeight="1" x14ac:dyDescent="0.3">
      <c r="A15" s="131" t="s">
        <v>11</v>
      </c>
      <c r="B15" s="132"/>
      <c r="D15" s="125"/>
      <c r="E15" s="126"/>
      <c r="F15" s="192"/>
      <c r="G15" s="126"/>
      <c r="H15" s="46"/>
      <c r="I15" s="46"/>
      <c r="J15" s="46"/>
      <c r="K15" s="46"/>
      <c r="L15" s="46"/>
      <c r="M15" s="46"/>
      <c r="N15" s="46"/>
      <c r="O15" s="30"/>
    </row>
    <row r="16" spans="1:32" ht="90" customHeight="1" x14ac:dyDescent="0.3">
      <c r="A16" s="1" t="str">
        <f>IF(B14="enterprise", "If an enterprise operates in more than one branch, do you ask it to fill out separate questionnaires for the different branches?", IF(B14="local unit",   "If a local unit operates in more than one branch, do you ask it to fill out separate questionnaires?",""))</f>
        <v/>
      </c>
      <c r="B16" s="17"/>
      <c r="D16" s="127"/>
      <c r="E16" s="128"/>
      <c r="F16" s="127"/>
      <c r="G16" s="128"/>
      <c r="H16" s="46"/>
      <c r="I16" s="46"/>
      <c r="J16" s="46"/>
      <c r="K16" s="46"/>
      <c r="L16" s="46"/>
      <c r="M16" s="46"/>
      <c r="N16" s="46"/>
      <c r="O16" s="30"/>
    </row>
    <row r="17" spans="1:15" ht="60" customHeight="1" x14ac:dyDescent="0.3">
      <c r="A17" s="1" t="str">
        <f>IF(AND(B14="enterprise",B16="no"), "In the above case, how do you ensure the correct allocation of the survey response to the activity considered by the enterprise?", IF(AND(B14="local unit",B16="no"), "In the above case, how do you ensure the correct allocation of the survey response to the activity considered by the local unit?",""))</f>
        <v/>
      </c>
      <c r="B17" s="17"/>
      <c r="D17" s="127"/>
      <c r="E17" s="128"/>
      <c r="F17" s="127"/>
      <c r="G17" s="128"/>
      <c r="H17" s="46"/>
      <c r="I17" s="46"/>
      <c r="J17" s="46"/>
      <c r="K17" s="46"/>
      <c r="L17" s="46"/>
      <c r="M17" s="46"/>
      <c r="N17" s="46"/>
      <c r="O17" s="30"/>
    </row>
    <row r="18" spans="1:15" ht="120" customHeight="1" x14ac:dyDescent="0.3">
      <c r="A18" s="1" t="str">
        <f>IF(AND(B14="enterprise", B16="no", B17&lt;&gt;"",B17="iv) other"),"Please explain your approach.",IF(AND(B14="local unit", B16="no", B17&lt;&gt;"",B17="iv) other"),"Please explain your approach.",""))</f>
        <v/>
      </c>
      <c r="B18" s="17"/>
      <c r="D18" s="189"/>
      <c r="E18" s="190"/>
      <c r="F18" s="189"/>
      <c r="G18" s="190"/>
      <c r="H18" s="46"/>
      <c r="I18" s="46"/>
      <c r="J18" s="46"/>
      <c r="K18" s="46"/>
      <c r="L18" s="46"/>
      <c r="M18" s="46"/>
      <c r="N18" s="46"/>
      <c r="O18" s="30"/>
    </row>
    <row r="19" spans="1:15" ht="45" customHeight="1" x14ac:dyDescent="0.3">
      <c r="A19" s="1" t="s">
        <v>10</v>
      </c>
      <c r="B19" s="15"/>
      <c r="D19" s="32" t="str">
        <f>IF(B19="yes","2 / 2",IF(B19="no","0 / 2","NA"))</f>
        <v>NA</v>
      </c>
      <c r="E19" s="35" t="str">
        <f>IF(B19="yes","A frame limitation is applied, stabilising the panel and/or precisely identifying the survey objectives.",IF(B19="no","A frame limitation is not applied, with potential negative effects on the stability of the panel and/or the precise identification of the survey objectives.","Questionnaire incomplete. Not possible to assess whether frame limitation is applied."))</f>
        <v>Questionnaire incomplete. Not possible to assess whether frame limitation is applied.</v>
      </c>
      <c r="F19" s="40"/>
      <c r="G19" s="35"/>
      <c r="H19" s="46"/>
      <c r="I19" s="46"/>
      <c r="J19" s="46"/>
      <c r="K19" s="46"/>
      <c r="L19" s="46"/>
      <c r="M19" s="46"/>
      <c r="N19" s="46"/>
      <c r="O19" s="30"/>
    </row>
    <row r="20" spans="1:15" ht="30" customHeight="1" x14ac:dyDescent="0.3">
      <c r="A20" s="186" t="str">
        <f>IF(B19="yes","Select from the below options which limitations are applied to the frame:","")</f>
        <v/>
      </c>
      <c r="B20" s="151"/>
      <c r="D20" s="125"/>
      <c r="E20" s="126"/>
      <c r="F20" s="192"/>
      <c r="G20" s="126"/>
      <c r="H20" s="46"/>
      <c r="I20" s="46"/>
      <c r="J20" s="46"/>
      <c r="K20" s="46"/>
      <c r="L20" s="46"/>
      <c r="M20" s="46"/>
      <c r="N20" s="46"/>
      <c r="O20" s="30"/>
    </row>
    <row r="21" spans="1:15" ht="30" customHeight="1" x14ac:dyDescent="0.3">
      <c r="A21" s="5" t="str">
        <f>IF(B19="yes","&gt;&gt; The frame is limited to firms above a certain amount of employees","")</f>
        <v/>
      </c>
      <c r="B21" s="16"/>
      <c r="D21" s="127"/>
      <c r="E21" s="128"/>
      <c r="F21" s="127"/>
      <c r="G21" s="128"/>
      <c r="H21" s="46"/>
      <c r="I21" s="46"/>
      <c r="J21" s="46"/>
      <c r="K21" s="46"/>
      <c r="L21" s="46"/>
      <c r="M21" s="46"/>
      <c r="N21" s="46"/>
      <c r="O21" s="30"/>
    </row>
    <row r="22" spans="1:15" ht="45" customHeight="1" x14ac:dyDescent="0.3">
      <c r="A22" s="13" t="str">
        <f>IF(AND(B19="yes",B21="yes"), "What is the minimum number of 
employees a firm must have to be 
included in the frame?","")</f>
        <v/>
      </c>
      <c r="B22" s="16"/>
      <c r="D22" s="127"/>
      <c r="E22" s="128"/>
      <c r="F22" s="127"/>
      <c r="G22" s="128"/>
      <c r="H22" s="46"/>
      <c r="I22" s="46"/>
      <c r="J22" s="46"/>
      <c r="K22" s="46"/>
      <c r="L22" s="46"/>
      <c r="M22" s="46"/>
      <c r="N22" s="46"/>
      <c r="O22" s="30"/>
    </row>
    <row r="23" spans="1:15" ht="30" customHeight="1" x14ac:dyDescent="0.3">
      <c r="A23" s="5" t="str">
        <f>IF(B19="yes","&gt;&gt; The frame is limited to firms with a minimum amount of annual turnover","")</f>
        <v/>
      </c>
      <c r="B23" s="16"/>
      <c r="D23" s="127"/>
      <c r="E23" s="128"/>
      <c r="F23" s="127"/>
      <c r="G23" s="128"/>
      <c r="H23" s="46"/>
      <c r="I23" s="46"/>
      <c r="J23" s="46"/>
      <c r="K23" s="46"/>
      <c r="L23" s="46"/>
      <c r="M23" s="46"/>
      <c r="N23" s="46"/>
      <c r="O23" s="30"/>
    </row>
    <row r="24" spans="1:15" ht="45" customHeight="1" x14ac:dyDescent="0.3">
      <c r="A24" s="13" t="str">
        <f>IF(AND(B19="yes",B23="yes"), "What is the minimum annual 
turnover a firm must have to 
be included in the frame (in EUR)?","")</f>
        <v/>
      </c>
      <c r="B24" s="16"/>
      <c r="D24" s="127"/>
      <c r="E24" s="128"/>
      <c r="F24" s="127"/>
      <c r="G24" s="128"/>
      <c r="H24" s="46"/>
      <c r="I24" s="46"/>
      <c r="J24" s="46"/>
      <c r="K24" s="46"/>
      <c r="L24" s="46"/>
      <c r="M24" s="46"/>
      <c r="N24" s="46"/>
      <c r="O24" s="30"/>
    </row>
    <row r="25" spans="1:15" ht="30" customHeight="1" x14ac:dyDescent="0.3">
      <c r="A25" s="5" t="str">
        <f>IF(B19="yes", "&gt;&gt; The frame is limited based on other criteria","")</f>
        <v/>
      </c>
      <c r="B25" s="16"/>
      <c r="D25" s="127"/>
      <c r="E25" s="128"/>
      <c r="F25" s="127"/>
      <c r="G25" s="128"/>
      <c r="H25" s="46"/>
      <c r="I25" s="46"/>
      <c r="J25" s="46"/>
      <c r="K25" s="46"/>
      <c r="L25" s="46"/>
      <c r="M25" s="46"/>
      <c r="N25" s="46"/>
      <c r="O25" s="30"/>
    </row>
    <row r="26" spans="1:15" ht="120" customHeight="1" x14ac:dyDescent="0.3">
      <c r="A26" s="5" t="str">
        <f>IF(AND(B19="yes", B25="yes"), "Explain by what other criteria the frame is limited.","")</f>
        <v/>
      </c>
      <c r="B26" s="16"/>
      <c r="D26" s="127"/>
      <c r="E26" s="128"/>
      <c r="F26" s="127"/>
      <c r="G26" s="128"/>
      <c r="H26" s="46"/>
      <c r="I26" s="46"/>
      <c r="J26" s="46"/>
      <c r="K26" s="46"/>
      <c r="L26" s="46"/>
      <c r="M26" s="46"/>
      <c r="N26" s="46"/>
      <c r="O26" s="30"/>
    </row>
    <row r="27" spans="1:15" ht="30" customHeight="1" x14ac:dyDescent="0.3">
      <c r="A27" s="1" t="str">
        <f>IF(B14="enterprise","What is the size of the frame (in terms of the number of enterprises)?",IF(B14="kind of activity unit (KAU)","What is the size of the frame (in terms of the number of kind-of-activity units [KAU])?",IF(B14="local unit","What is the size of the frame (in terms of the number of local units)?",IF(B14="establishment","What is the size of the frame (in terms of establishments)?","What is the size of the frame in terms of survey units?"))))</f>
        <v>What is the size of the frame in terms of survey units?</v>
      </c>
      <c r="B27" s="21"/>
      <c r="D27" s="127"/>
      <c r="E27" s="128"/>
      <c r="F27" s="127"/>
      <c r="G27" s="128"/>
      <c r="H27" s="46"/>
      <c r="I27" s="46"/>
      <c r="J27" s="46"/>
      <c r="K27" s="46"/>
      <c r="L27" s="46"/>
      <c r="M27" s="46"/>
      <c r="N27" s="46"/>
      <c r="O27" s="30"/>
    </row>
    <row r="28" spans="1:15" ht="45" customHeight="1" x14ac:dyDescent="0.3">
      <c r="A28" s="1" t="str">
        <f>IF(B14="enterprise","The frame represents ......% of the total number of enterprises in the surveyed sector (use cell on the right)",IF(B14="kind of activity unit (KAU)","The frame represents ......% of the total number of kind-of-activity units [KAU] in the surveyed sector (use cell on the right)",IF(B14="local unit","The frame represents ......% of the total number of local units in the surveyed sector (use cell on the right)",IF(B14="establishment","The frame represents ......% of the total number of establishments in the surveyed sector (use cell on the right)","The frame represents ......% of the total number of firms in the surveyed sector (use cell on the right)"))))</f>
        <v>The frame represents ......% of the total number of firms in the surveyed sector (use cell on the right)</v>
      </c>
      <c r="B28" s="21"/>
      <c r="D28" s="127"/>
      <c r="E28" s="128"/>
      <c r="F28" s="127"/>
      <c r="G28" s="128"/>
      <c r="H28" s="46"/>
      <c r="I28" s="46"/>
      <c r="J28" s="46"/>
      <c r="K28" s="46"/>
      <c r="L28" s="46"/>
      <c r="M28" s="46"/>
      <c r="N28" s="46"/>
      <c r="O28" s="30"/>
    </row>
    <row r="29" spans="1:15" ht="75" customHeight="1" x14ac:dyDescent="0.3">
      <c r="A29" s="1" t="str">
        <f>IF(B14="enterprise","IF AVAILABLE: 
The frame represents ......% of the total turnover of all enterprises in the surveyed sector (use cell on the right)",IF(B14="kind of activity unit (KAU)","IF AVAILABLE: 
The frame represents ......% of the total turnover of all kind-of-activity units [KAU] in the surveyed sector (use cell on the right)",IF(B14="local unit","IF AVAILABLE: 
The frame represents ......% of the total turnover of all local units in the surveyed sector (use cell on the right)",IF(B14="establishment","IF AVAILABLE: 
The frame represents ......% of the total turnover of all establishments in the surveyed sector (use cell on the right)","IF AVAILABLE: 
The frame represents ......% of the total turnover of all firms in the surveyed sector (use cell on the right)"))))</f>
        <v>IF AVAILABLE: 
The frame represents ......% of the total turnover of all firms in the surveyed sector (use cell on the right)</v>
      </c>
      <c r="B29" s="21"/>
      <c r="D29" s="127"/>
      <c r="E29" s="128"/>
      <c r="F29" s="127"/>
      <c r="G29" s="128"/>
      <c r="H29" s="46"/>
      <c r="I29" s="46"/>
      <c r="J29" s="46"/>
      <c r="K29" s="46"/>
      <c r="L29" s="46"/>
      <c r="M29" s="46"/>
      <c r="N29" s="46"/>
      <c r="O29" s="30"/>
    </row>
    <row r="30" spans="1:15" ht="75" customHeight="1" x14ac:dyDescent="0.3">
      <c r="A30" s="1" t="str">
        <f>IF(B14="enterprise","IF AVAILABLE: 
The frame represents ......% of the total employment of all enterprises in the surveyed sector (use cell on the right)",IF(B14="kind of activity unit (KAU)","IF AVAILABLE: 
The frame represents ......% of the total employment of all kind-of-activity units [KAU] in the surveyed sector (use cell on the right)",IF(B14="local unit","IF AVAILABLE: 
The frame represents ......% of the total employment of all local units in the surveyed sector (use cell on the right)",IF(B14="establishment","IF AVAILABLE: 
The frame represents ......% of the total employment of all establishments in the surveyed sector (use cell on the right)","IF AVAILABLE: 
The frame represents ......% of the total employment of all firms in the surveyed sector (use cell on the right)"))))</f>
        <v>IF AVAILABLE: 
The frame represents ......% of the total employment of all firms in the surveyed sector (use cell on the right)</v>
      </c>
      <c r="B30" s="21"/>
      <c r="D30" s="189"/>
      <c r="E30" s="190"/>
      <c r="F30" s="189"/>
      <c r="G30" s="190"/>
      <c r="H30" s="46"/>
      <c r="I30" s="46"/>
      <c r="J30" s="46"/>
      <c r="K30" s="46"/>
      <c r="L30" s="46"/>
      <c r="M30" s="46"/>
      <c r="N30" s="46"/>
      <c r="O30" s="30"/>
    </row>
    <row r="31" spans="1:15" ht="30" customHeight="1" x14ac:dyDescent="0.3">
      <c r="A31" s="1" t="s">
        <v>58</v>
      </c>
      <c r="B31" s="21"/>
      <c r="D31" s="32" t="str">
        <f>IF(AND(B31&lt;&gt;"",B31&lt;=6),"2 / 2",IF(AND(B31&lt;&gt;"",B31&lt;=12),"1 / 2",IF(AND(B31&lt;&gt;"",B31&gt;12),"0 / 2",IF(B31="","NA"))))</f>
        <v>NA</v>
      </c>
      <c r="E31" s="35" t="str">
        <f>IF(AND(B31&lt;&gt;"",B31&lt;=6),"Frame is updated very regularly.",IF(AND(B31&lt;&gt;"",B31&lt;=12),"Frame is updated fairly regularly.",IF(AND(B31&lt;&gt;"",B31&gt;12),"Frame is updated only very infrequently.",IF(B31="","Questionnaire incomplete. Not possible to assess the updating frequency of the frame."))))</f>
        <v>Questionnaire incomplete. Not possible to assess the updating frequency of the frame.</v>
      </c>
      <c r="F31" s="40"/>
      <c r="G31" s="35"/>
      <c r="H31" s="46"/>
      <c r="I31" s="46"/>
      <c r="J31" s="46"/>
      <c r="K31" s="46"/>
      <c r="L31" s="46"/>
      <c r="M31" s="46"/>
      <c r="N31" s="46"/>
      <c r="O31" s="30"/>
    </row>
    <row r="32" spans="1:15" ht="30" customHeight="1" x14ac:dyDescent="0.3">
      <c r="A32" s="131" t="s">
        <v>15</v>
      </c>
      <c r="B32" s="153"/>
      <c r="D32" s="125"/>
      <c r="E32" s="126"/>
      <c r="F32" s="207"/>
      <c r="G32" s="208"/>
      <c r="H32" s="46"/>
      <c r="I32" s="46"/>
      <c r="J32" s="46"/>
      <c r="K32" s="46"/>
      <c r="L32" s="46"/>
      <c r="M32" s="46"/>
      <c r="N32" s="46"/>
      <c r="O32" s="30"/>
    </row>
    <row r="33" spans="1:15" ht="120" customHeight="1" x14ac:dyDescent="0.3">
      <c r="A33" s="162"/>
      <c r="B33" s="144"/>
      <c r="D33" s="127"/>
      <c r="E33" s="128"/>
      <c r="F33" s="127"/>
      <c r="G33" s="128"/>
      <c r="H33" s="46"/>
      <c r="I33" s="46"/>
      <c r="J33" s="46"/>
      <c r="K33" s="46"/>
      <c r="L33" s="46"/>
      <c r="M33" s="46"/>
      <c r="N33" s="46"/>
      <c r="O33" s="30"/>
    </row>
    <row r="34" spans="1:15" ht="15" customHeight="1" thickBot="1" x14ac:dyDescent="0.35">
      <c r="A34" s="177"/>
      <c r="B34" s="134"/>
      <c r="D34" s="183"/>
      <c r="E34" s="184"/>
      <c r="F34" s="183"/>
      <c r="G34" s="184"/>
      <c r="H34" s="46"/>
      <c r="I34" s="46"/>
      <c r="J34" s="46"/>
      <c r="K34" s="46"/>
      <c r="L34" s="46"/>
      <c r="M34" s="46"/>
      <c r="N34" s="46"/>
      <c r="O34" s="30"/>
    </row>
    <row r="35" spans="1:15" ht="30" customHeight="1" thickTop="1" thickBot="1" x14ac:dyDescent="0.35">
      <c r="A35" s="145" t="s">
        <v>158</v>
      </c>
      <c r="B35" s="160"/>
      <c r="D35" s="180" t="s">
        <v>88</v>
      </c>
      <c r="E35" s="181"/>
      <c r="F35" s="168"/>
      <c r="G35" s="169"/>
      <c r="H35" s="50"/>
      <c r="I35" s="50"/>
      <c r="J35" s="50"/>
      <c r="K35" s="50"/>
      <c r="L35" s="50"/>
      <c r="M35" s="50"/>
      <c r="N35" s="50"/>
      <c r="O35" s="30"/>
    </row>
    <row r="36" spans="1:15" ht="45" customHeight="1" x14ac:dyDescent="0.3">
      <c r="A36" s="6" t="s">
        <v>2</v>
      </c>
      <c r="B36" s="15"/>
      <c r="D36" s="40" t="str">
        <f>IF(B36="probabilistic sampling","2 / 2",IF(B36="purposive sampling","0 / 2","NA"))</f>
        <v>NA</v>
      </c>
      <c r="E36" s="42" t="str">
        <f>IF(B36="probabilistic sampling","Probabilistic sampling will be applied, which is strongly recommended in preference to purposive sampling.",IF(B36="purposive sampling","No use of probabilistic sample-selection techniques, though strongly recommended in preference to purposive sampling with a view to gauging the sampling error.","Questionnaire incomplete. Not possible to assess the sampling method applied. "))</f>
        <v xml:space="preserve">Questionnaire incomplete. Not possible to assess the sampling method applied. </v>
      </c>
      <c r="F36" s="40"/>
      <c r="G36" s="65"/>
      <c r="H36" s="46"/>
      <c r="I36" s="46"/>
      <c r="J36" s="46"/>
      <c r="K36" s="46"/>
      <c r="L36" s="46"/>
      <c r="M36" s="46"/>
      <c r="N36" s="46"/>
      <c r="O36" s="30"/>
    </row>
    <row r="37" spans="1:15" ht="62.25" customHeight="1" x14ac:dyDescent="0.3">
      <c r="A37" s="6" t="s">
        <v>20</v>
      </c>
      <c r="B37" s="15"/>
      <c r="D37" s="32" t="str">
        <f>IF(B37="no","1 / 1",IF(B37="yes","0 / 1","NA"))</f>
        <v>NA</v>
      </c>
      <c r="E37" s="123" t="str">
        <f>IF(B37="no","Random sampling techniques are used to ensure survey representativeness.",IF(B37="yes","Quota sampling, rather than random sampling, is applied. Random sampling techniques would increase survey representativeness and enable the calculation of statistical sampling errors.","Incomplete questionnaire. Not possible to assess whether quota samling will be applied or not."))</f>
        <v>Incomplete questionnaire. Not possible to assess whether quota samling will be applied or not.</v>
      </c>
      <c r="F37" s="40"/>
      <c r="G37" s="35"/>
      <c r="H37" s="46"/>
      <c r="I37" s="46"/>
      <c r="J37" s="46"/>
      <c r="K37" s="46"/>
      <c r="L37" s="46"/>
      <c r="M37" s="46"/>
      <c r="N37" s="46"/>
      <c r="O37" s="30"/>
    </row>
    <row r="38" spans="1:15" ht="30" customHeight="1" thickBot="1" x14ac:dyDescent="0.35">
      <c r="A38" s="159"/>
      <c r="B38" s="134"/>
      <c r="D38" s="187"/>
      <c r="E38" s="172"/>
      <c r="F38" s="171"/>
      <c r="G38" s="172"/>
      <c r="H38" s="46"/>
      <c r="I38" s="46"/>
      <c r="J38" s="46"/>
      <c r="K38" s="46"/>
      <c r="L38" s="46"/>
      <c r="M38" s="46"/>
      <c r="N38" s="46"/>
      <c r="O38" s="30"/>
    </row>
    <row r="39" spans="1:15" ht="20.100000000000001" customHeight="1" thickTop="1" thickBot="1" x14ac:dyDescent="0.35">
      <c r="A39" s="154" t="s">
        <v>166</v>
      </c>
      <c r="B39" s="161"/>
      <c r="D39" s="180" t="s">
        <v>89</v>
      </c>
      <c r="E39" s="181"/>
      <c r="F39" s="168"/>
      <c r="G39" s="169"/>
      <c r="H39" s="51"/>
      <c r="I39" s="51"/>
      <c r="J39" s="51"/>
      <c r="K39" s="51"/>
      <c r="L39" s="51"/>
      <c r="M39" s="51"/>
      <c r="N39" s="51"/>
      <c r="O39" s="30"/>
    </row>
    <row r="40" spans="1:15" ht="30" customHeight="1" thickTop="1" x14ac:dyDescent="0.3">
      <c r="A40" s="159"/>
      <c r="B40" s="134"/>
      <c r="D40" s="170"/>
      <c r="E40" s="136"/>
      <c r="F40" s="135"/>
      <c r="G40" s="136"/>
      <c r="H40" s="46"/>
      <c r="I40" s="46"/>
      <c r="J40" s="46"/>
      <c r="K40" s="46"/>
      <c r="L40" s="46"/>
      <c r="M40" s="46"/>
      <c r="N40" s="46"/>
      <c r="O40" s="30"/>
    </row>
    <row r="41" spans="1:15" ht="30" customHeight="1" x14ac:dyDescent="0.3">
      <c r="A41" s="6" t="s">
        <v>13</v>
      </c>
      <c r="B41" s="22"/>
      <c r="D41" s="32" t="str">
        <f>IF(B41="yes","3 / 3",IF(B41="no","0 / 3","NA"))</f>
        <v>NA</v>
      </c>
      <c r="E41" s="35" t="str">
        <f>IF(B41="yes","Stratification will be applied to account for a heterogeneous population.",IF(B41="no","No use of stratification-based sampling methods, though recommended to cope with heterogeneity in the population.","Incomplete questionnaire. Not possible to assess whether stratification will be applied or not."))</f>
        <v>Incomplete questionnaire. Not possible to assess whether stratification will be applied or not.</v>
      </c>
      <c r="F41" s="40"/>
      <c r="G41" s="35"/>
      <c r="H41" s="46"/>
      <c r="I41" s="46"/>
      <c r="J41" s="46"/>
      <c r="K41" s="46"/>
      <c r="L41" s="46"/>
      <c r="M41" s="46"/>
      <c r="N41" s="46"/>
      <c r="O41" s="30"/>
    </row>
    <row r="42" spans="1:15" ht="30" customHeight="1" x14ac:dyDescent="0.3">
      <c r="A42" s="147" t="str">
        <f>IF(B41="yes","Select from the below options the criteria that are used for the stratification:","")</f>
        <v/>
      </c>
      <c r="B42" s="148"/>
      <c r="D42" s="125"/>
      <c r="E42" s="126"/>
      <c r="F42" s="192"/>
      <c r="G42" s="126"/>
      <c r="H42" s="46"/>
      <c r="I42" s="46"/>
      <c r="J42" s="46"/>
      <c r="K42" s="46"/>
      <c r="L42" s="46"/>
      <c r="M42" s="46"/>
      <c r="N42" s="46"/>
      <c r="O42" s="30"/>
    </row>
    <row r="43" spans="1:15" ht="30" customHeight="1" x14ac:dyDescent="0.3">
      <c r="A43" s="6" t="str">
        <f>IF(B41="yes","&gt;&gt; number of employees","")</f>
        <v/>
      </c>
      <c r="B43" s="16"/>
      <c r="D43" s="127"/>
      <c r="E43" s="128"/>
      <c r="F43" s="127"/>
      <c r="G43" s="128"/>
      <c r="H43" s="46"/>
      <c r="I43" s="46"/>
      <c r="J43" s="46"/>
      <c r="K43" s="46"/>
      <c r="L43" s="46"/>
      <c r="M43" s="46"/>
      <c r="N43" s="46"/>
      <c r="O43" s="30"/>
    </row>
    <row r="44" spans="1:15" ht="30" customHeight="1" x14ac:dyDescent="0.3">
      <c r="A44" s="6" t="str">
        <f>IF(B41="yes","&gt;&gt; firm's turnover / value added","")</f>
        <v/>
      </c>
      <c r="B44" s="16"/>
      <c r="D44" s="127"/>
      <c r="E44" s="128"/>
      <c r="F44" s="127"/>
      <c r="G44" s="128"/>
      <c r="H44" s="46"/>
      <c r="I44" s="46"/>
      <c r="J44" s="46"/>
      <c r="K44" s="46"/>
      <c r="L44" s="46"/>
      <c r="M44" s="46"/>
      <c r="N44" s="46"/>
      <c r="O44" s="30"/>
    </row>
    <row r="45" spans="1:15" ht="30" customHeight="1" x14ac:dyDescent="0.3">
      <c r="A45" s="6" t="str">
        <f>IF(B41="yes","&gt;&gt; firm's activity (e.g. NACE code)","")</f>
        <v/>
      </c>
      <c r="B45" s="16"/>
      <c r="D45" s="127"/>
      <c r="E45" s="128"/>
      <c r="F45" s="127"/>
      <c r="G45" s="128"/>
      <c r="H45" s="46"/>
      <c r="I45" s="46"/>
      <c r="J45" s="46"/>
      <c r="K45" s="46"/>
      <c r="L45" s="46"/>
      <c r="M45" s="46"/>
      <c r="N45" s="46"/>
      <c r="O45" s="30"/>
    </row>
    <row r="46" spans="1:15" ht="30" customHeight="1" x14ac:dyDescent="0.3">
      <c r="A46" s="6" t="str">
        <f>IF(B41="yes","&gt;&gt; geographic location of the firm","")</f>
        <v/>
      </c>
      <c r="B46" s="16"/>
      <c r="D46" s="127"/>
      <c r="E46" s="128"/>
      <c r="F46" s="127"/>
      <c r="G46" s="128"/>
      <c r="H46" s="46"/>
      <c r="I46" s="46"/>
      <c r="J46" s="46"/>
      <c r="K46" s="46"/>
      <c r="L46" s="46"/>
      <c r="M46" s="46"/>
      <c r="N46" s="46"/>
      <c r="O46" s="30"/>
    </row>
    <row r="47" spans="1:15" ht="120" customHeight="1" x14ac:dyDescent="0.3">
      <c r="A47" s="6" t="str">
        <f>IF(B41="yes","If applicable, please fill in other criteria of stratification that are applied.","")</f>
        <v/>
      </c>
      <c r="B47" s="16"/>
      <c r="D47" s="127"/>
      <c r="E47" s="128"/>
      <c r="F47" s="127"/>
      <c r="G47" s="128"/>
      <c r="H47" s="46"/>
      <c r="I47" s="46"/>
      <c r="J47" s="46"/>
      <c r="K47" s="46"/>
      <c r="L47" s="46"/>
      <c r="M47" s="46"/>
      <c r="N47" s="46"/>
      <c r="O47" s="30"/>
    </row>
    <row r="48" spans="1:15" ht="30" customHeight="1" x14ac:dyDescent="0.3">
      <c r="A48" s="6" t="str">
        <f>IF(B41="yes","How many strata will the survey have in total?","")</f>
        <v/>
      </c>
      <c r="B48" s="16"/>
      <c r="D48" s="127"/>
      <c r="E48" s="128"/>
      <c r="F48" s="127"/>
      <c r="G48" s="128"/>
      <c r="H48" s="46"/>
      <c r="I48" s="46"/>
      <c r="J48" s="46"/>
      <c r="K48" s="46"/>
      <c r="L48" s="46"/>
      <c r="M48" s="46"/>
      <c r="N48" s="46"/>
      <c r="O48" s="30"/>
    </row>
    <row r="49" spans="1:15" ht="30" customHeight="1" x14ac:dyDescent="0.3">
      <c r="A49" s="131" t="str">
        <f>IF(B41="yes", "Do you have further comments about the stratification procedure (use cell below)?","")</f>
        <v/>
      </c>
      <c r="B49" s="153"/>
      <c r="D49" s="127"/>
      <c r="E49" s="128"/>
      <c r="F49" s="127"/>
      <c r="G49" s="128"/>
      <c r="H49" s="46"/>
      <c r="I49" s="46"/>
      <c r="J49" s="46"/>
      <c r="K49" s="46"/>
      <c r="L49" s="46"/>
      <c r="M49" s="46"/>
      <c r="N49" s="46"/>
      <c r="O49" s="30"/>
    </row>
    <row r="50" spans="1:15" ht="120" customHeight="1" x14ac:dyDescent="0.3">
      <c r="A50" s="143"/>
      <c r="B50" s="144"/>
      <c r="D50" s="127"/>
      <c r="E50" s="128"/>
      <c r="F50" s="127"/>
      <c r="G50" s="128"/>
      <c r="H50" s="46"/>
      <c r="I50" s="46"/>
      <c r="J50" s="46"/>
      <c r="K50" s="46"/>
      <c r="L50" s="46"/>
      <c r="M50" s="46"/>
      <c r="N50" s="46"/>
      <c r="O50" s="30"/>
    </row>
    <row r="51" spans="1:15" ht="30" customHeight="1" thickBot="1" x14ac:dyDescent="0.35">
      <c r="A51" s="143"/>
      <c r="B51" s="165"/>
      <c r="D51" s="129"/>
      <c r="E51" s="130"/>
      <c r="F51" s="129"/>
      <c r="G51" s="130"/>
      <c r="H51" s="46"/>
      <c r="I51" s="46"/>
      <c r="J51" s="46"/>
      <c r="K51" s="46"/>
      <c r="L51" s="46"/>
      <c r="M51" s="46"/>
      <c r="N51" s="46"/>
      <c r="O51" s="30"/>
    </row>
    <row r="52" spans="1:15" s="7" customFormat="1" ht="20.100000000000001" customHeight="1" thickTop="1" thickBot="1" x14ac:dyDescent="0.35">
      <c r="A52" s="166" t="s">
        <v>165</v>
      </c>
      <c r="B52" s="167"/>
      <c r="C52" s="26"/>
      <c r="D52" s="180" t="s">
        <v>90</v>
      </c>
      <c r="E52" s="181"/>
      <c r="F52" s="168"/>
      <c r="G52" s="169"/>
      <c r="H52" s="52"/>
      <c r="I52" s="52"/>
      <c r="J52" s="52"/>
      <c r="K52" s="52"/>
      <c r="L52" s="52"/>
      <c r="M52" s="52"/>
      <c r="N52" s="52"/>
      <c r="O52" s="56"/>
    </row>
    <row r="53" spans="1:15" ht="30" customHeight="1" thickTop="1" x14ac:dyDescent="0.3">
      <c r="A53" s="143"/>
      <c r="B53" s="165"/>
      <c r="D53" s="170"/>
      <c r="E53" s="136"/>
      <c r="F53" s="135"/>
      <c r="G53" s="136"/>
      <c r="H53" s="46"/>
      <c r="I53" s="46"/>
      <c r="J53" s="46"/>
      <c r="K53" s="46"/>
      <c r="L53" s="46"/>
      <c r="M53" s="46"/>
      <c r="N53" s="46"/>
      <c r="O53" s="30"/>
    </row>
    <row r="54" spans="1:15" ht="48" customHeight="1" x14ac:dyDescent="0.3">
      <c r="A54" s="6" t="s">
        <v>3</v>
      </c>
      <c r="B54" s="15"/>
      <c r="D54" s="36" t="str">
        <f>IF(AND(B54="yes",OR(B56&lt;&gt;"",B58&lt;&gt;"",B60&lt;&gt;"")),IF(SUM(O56,O58,O60)&gt;=2,"4 / 4",IF(SUM(O56,O58,O60)=1,"2 / 4",IF(SUM(O56,O58,O60)=0,"NA"))),IF(B54="no","0 / 4",IF(B54="","NA","NA")))</f>
        <v>NA</v>
      </c>
      <c r="E54" s="35" t="str">
        <f>IF(AND(B54="yes",OR(B56&lt;&gt;"",B58&lt;&gt;"",B60&lt;&gt;"")),IF(SUM(O56,O58,O60)&gt;=2,"A weighting system with more than a single layer of weights will be applied.",IF(SUM(O56,O58,O60)=1,"While a weighting scheme is applied, ideally, more than one criterion should be used to increase the precision of the estimates.",IF(SUM(O56,O58,O60)=0,"Inconsistent questionnaire. While weighting system is announced to be applied, the entries suggest that no weights exist."))),IF(B54="no","No use of a weighting scheme, though recommended to improve the precision of the estimates.",IF(B54="","Incomplete questionnaire. It is not stated whether weighting system will be applied or not.","Incomplete questionnaire. While weighting is announced to be applied, no information on which / how many weights will be applied.")))</f>
        <v>Incomplete questionnaire. It is not stated whether weighting system will be applied or not.</v>
      </c>
      <c r="F54" s="40"/>
      <c r="G54" s="35"/>
      <c r="H54" s="46"/>
      <c r="I54" s="46"/>
      <c r="J54" s="46"/>
      <c r="K54" s="46"/>
      <c r="L54" s="46"/>
      <c r="M54" s="46"/>
      <c r="N54" s="46"/>
      <c r="O54" s="30">
        <f>IF(AND(B54&lt;&gt;"",B56&lt;&gt;""),1,0)</f>
        <v>0</v>
      </c>
    </row>
    <row r="55" spans="1:15" ht="30" customHeight="1" x14ac:dyDescent="0.3">
      <c r="A55" s="149" t="str">
        <f>IF(B54="yes", "Select from the below options the criteria by which firms' replies will be weighted:","")</f>
        <v/>
      </c>
      <c r="B55" s="148"/>
      <c r="D55" s="125"/>
      <c r="E55" s="126"/>
      <c r="F55" s="192"/>
      <c r="G55" s="126"/>
      <c r="H55" s="46"/>
      <c r="I55" s="46"/>
      <c r="J55" s="46"/>
      <c r="K55" s="46"/>
      <c r="L55" s="46"/>
      <c r="M55" s="46"/>
      <c r="N55" s="46"/>
      <c r="O55" s="30" t="s">
        <v>75</v>
      </c>
    </row>
    <row r="56" spans="1:15" ht="30" customHeight="1" x14ac:dyDescent="0.3">
      <c r="A56" s="6" t="str">
        <f>IF(B54="yes","&gt;&gt; number of employees","")</f>
        <v/>
      </c>
      <c r="B56" s="16"/>
      <c r="D56" s="189"/>
      <c r="E56" s="190"/>
      <c r="F56" s="189"/>
      <c r="G56" s="190"/>
      <c r="H56" s="46"/>
      <c r="I56" s="46"/>
      <c r="J56" s="46"/>
      <c r="K56" s="46"/>
      <c r="L56" s="46"/>
      <c r="M56" s="46"/>
      <c r="N56" s="46"/>
      <c r="O56" s="30">
        <f>IF(OR(B56="yes (at firm-level)",B56="yes (at firm- &amp; stratum level)",B56="yes (at stratum-level)"),1,0)</f>
        <v>0</v>
      </c>
    </row>
    <row r="57" spans="1:15" s="4" customFormat="1" ht="30" customHeight="1" x14ac:dyDescent="0.3">
      <c r="A57" s="14" t="str">
        <f>IF(AND(A56&lt;&gt;"",AND(B56&lt;&gt;"",B56&lt;&gt;"no")),"The weight will be updated 
every ...… months.","")</f>
        <v/>
      </c>
      <c r="B57" s="16"/>
      <c r="C57" s="25"/>
      <c r="D57" s="32" t="str">
        <f>IF(AND(D54&lt;&gt;"NA",D54&lt;&gt;"0 / 2",B57&lt;&gt;"",B59=""),IF(B57&lt;=6,"2 / 2",IF(B57&lt;=12,"1 / 2","0 / 2")),IF(AND(D54&lt;&gt;"NA",D54&lt;&gt;"0 / 2",B57="",B59&lt;&gt;""),IF(B59&lt;=6,"2 / 2",IF(B59&lt;=12,"1 / 2","0 / 2")),IF(AND(D54&lt;&gt;"NA",D54&lt;&gt;"0 / 2",B57&lt;&gt;"",B59&lt;&gt;""),IF(AND(B57&lt;=6,B59&lt;=6),"2 / 2",IF(AND(B57&lt;=12,B59&lt;=12),"1 / 2",IF(AND(B57&lt;=6,B59&lt;=12),"1 / 2",IF(AND(B59&lt;=6,B57&lt;=12),"1 / 2","0 / 2")))),IF(D54="0 / 2","0 / 2","NA"))))</f>
        <v>NA</v>
      </c>
      <c r="E57" s="37" t="str">
        <f>IF(AND(D54&lt;&gt;"NA",D54&lt;&gt;"0 / 2",B57&lt;&gt;"",B59=""),IF(B57&lt;=6,O55,IF(B57&lt;=12,O57,O59)),IF(AND(D54&lt;&gt;"NA",D54&lt;&gt;"0 / 2",B57="",B59&lt;&gt;""),IF(B59&lt;=6,O55,IF(B59&lt;=12,O57,O59)),IF(AND(D54&lt;&gt;"NA",D54&lt;&gt;"0 / 2",B57&lt;&gt;"",B59&lt;&gt;""),IF(AND(B57&lt;=6,B59&lt;=6),O55,IF(AND(B57&lt;=6,B59&lt;=12),O62,IF(AND(B59&lt;=6,B57&lt;=12),O62,IF(AND(B57&lt;=12,B59&lt;=12),O57,O59)))),IF(D54="0 / 2",O61,IF(D54="NA",O63,O63)))))</f>
        <v xml:space="preserve">Incomplete questionnaire (no info on updating frequency of weights). </v>
      </c>
      <c r="F57" s="40"/>
      <c r="G57" s="37"/>
      <c r="H57" s="25"/>
      <c r="I57" s="25"/>
      <c r="J57" s="25"/>
      <c r="K57" s="25"/>
      <c r="L57" s="25"/>
      <c r="M57" s="25"/>
      <c r="N57" s="25"/>
      <c r="O57" s="30" t="s">
        <v>76</v>
      </c>
    </row>
    <row r="58" spans="1:15" s="4" customFormat="1" ht="30" customHeight="1" x14ac:dyDescent="0.3">
      <c r="A58" s="6" t="str">
        <f>IF(B54="yes","&gt;&gt; firm's turnover / value added","")</f>
        <v/>
      </c>
      <c r="B58" s="16"/>
      <c r="C58" s="25"/>
      <c r="D58" s="125"/>
      <c r="E58" s="126"/>
      <c r="F58" s="199"/>
      <c r="G58" s="126"/>
      <c r="H58" s="25"/>
      <c r="I58" s="25"/>
      <c r="J58" s="25"/>
      <c r="K58" s="25"/>
      <c r="L58" s="25"/>
      <c r="M58" s="25"/>
      <c r="N58" s="25"/>
      <c r="O58" s="30">
        <f>IF(OR(B58="yes (at firm-level)",B58="yes (at firm- &amp; stratum level)",B58="yes (at stratum-level)"),1,0)</f>
        <v>0</v>
      </c>
    </row>
    <row r="59" spans="1:15" s="4" customFormat="1" ht="30" customHeight="1" x14ac:dyDescent="0.3">
      <c r="A59" s="14" t="str">
        <f>IF(AND(A58&lt;&gt;"",AND(B58&lt;&gt;"",B58&lt;&gt;"no")),"The weight will be updated 
every ...… months.","")</f>
        <v/>
      </c>
      <c r="B59" s="16"/>
      <c r="C59" s="25"/>
      <c r="D59" s="127"/>
      <c r="E59" s="128"/>
      <c r="F59" s="127"/>
      <c r="G59" s="128"/>
      <c r="H59" s="25"/>
      <c r="I59" s="25"/>
      <c r="J59" s="25"/>
      <c r="K59" s="25"/>
      <c r="L59" s="25"/>
      <c r="M59" s="25"/>
      <c r="N59" s="25"/>
      <c r="O59" s="30" t="s">
        <v>77</v>
      </c>
    </row>
    <row r="60" spans="1:15" ht="120" customHeight="1" x14ac:dyDescent="0.3">
      <c r="A60" s="6" t="str">
        <f>IF(B54="yes","If applicable, please fill in other criteria by which firms' replies will be weighted.","")</f>
        <v/>
      </c>
      <c r="B60" s="16"/>
      <c r="D60" s="127"/>
      <c r="E60" s="128"/>
      <c r="F60" s="127"/>
      <c r="G60" s="128"/>
      <c r="H60" s="46"/>
      <c r="I60" s="46"/>
      <c r="J60" s="46"/>
      <c r="K60" s="46"/>
      <c r="L60" s="46"/>
      <c r="M60" s="46"/>
      <c r="N60" s="46"/>
      <c r="O60" s="30">
        <f>IF(B60&lt;&gt;"",1,0)</f>
        <v>0</v>
      </c>
    </row>
    <row r="61" spans="1:15" ht="30" customHeight="1" x14ac:dyDescent="0.3">
      <c r="A61" s="131" t="str">
        <f>IF(B54="yes","Do you have further comments about the weighting procedure (use cell below)?","")</f>
        <v/>
      </c>
      <c r="B61" s="153"/>
      <c r="D61" s="127"/>
      <c r="E61" s="128"/>
      <c r="F61" s="127"/>
      <c r="G61" s="128"/>
      <c r="H61" s="46"/>
      <c r="I61" s="46"/>
      <c r="J61" s="46"/>
      <c r="K61" s="46"/>
      <c r="L61" s="46"/>
      <c r="M61" s="46"/>
      <c r="N61" s="46"/>
      <c r="O61" s="30" t="s">
        <v>138</v>
      </c>
    </row>
    <row r="62" spans="1:15" ht="120" customHeight="1" x14ac:dyDescent="0.3">
      <c r="A62" s="143"/>
      <c r="B62" s="144"/>
      <c r="D62" s="127"/>
      <c r="E62" s="128"/>
      <c r="F62" s="127"/>
      <c r="G62" s="128"/>
      <c r="H62" s="46"/>
      <c r="I62" s="46"/>
      <c r="J62" s="46"/>
      <c r="K62" s="46"/>
      <c r="L62" s="46"/>
      <c r="M62" s="46"/>
      <c r="N62" s="46"/>
      <c r="O62" s="30" t="s">
        <v>139</v>
      </c>
    </row>
    <row r="63" spans="1:15" ht="30" customHeight="1" thickBot="1" x14ac:dyDescent="0.35">
      <c r="A63" s="159"/>
      <c r="B63" s="134"/>
      <c r="D63" s="129"/>
      <c r="E63" s="130"/>
      <c r="F63" s="129"/>
      <c r="G63" s="130"/>
      <c r="H63" s="46"/>
      <c r="I63" s="46"/>
      <c r="J63" s="46"/>
      <c r="K63" s="46"/>
      <c r="L63" s="46"/>
      <c r="M63" s="46"/>
      <c r="N63" s="46"/>
      <c r="O63" s="30" t="s">
        <v>78</v>
      </c>
    </row>
    <row r="64" spans="1:15" ht="20.100000000000001" customHeight="1" thickTop="1" thickBot="1" x14ac:dyDescent="0.35">
      <c r="A64" s="154" t="s">
        <v>164</v>
      </c>
      <c r="B64" s="155"/>
      <c r="D64" s="100" t="s">
        <v>167</v>
      </c>
      <c r="E64" s="101"/>
      <c r="F64" s="102"/>
      <c r="G64" s="103"/>
      <c r="H64" s="51"/>
      <c r="I64" s="51"/>
      <c r="J64" s="51"/>
      <c r="K64" s="51"/>
      <c r="L64" s="51"/>
      <c r="M64" s="51"/>
      <c r="N64" s="51"/>
      <c r="O64" s="30"/>
    </row>
    <row r="65" spans="1:15" ht="30" customHeight="1" thickTop="1" x14ac:dyDescent="0.3">
      <c r="A65" s="159"/>
      <c r="B65" s="134"/>
      <c r="D65" s="170"/>
      <c r="E65" s="136"/>
      <c r="F65" s="135"/>
      <c r="G65" s="136"/>
      <c r="H65" s="46"/>
      <c r="I65" s="46"/>
      <c r="J65" s="46"/>
      <c r="K65" s="46"/>
      <c r="L65" s="46"/>
      <c r="M65" s="46"/>
      <c r="N65" s="46"/>
      <c r="O65" s="30"/>
    </row>
    <row r="66" spans="1:15" ht="45.75" customHeight="1" x14ac:dyDescent="0.3">
      <c r="A66" s="6" t="s">
        <v>12</v>
      </c>
      <c r="B66" s="15"/>
      <c r="D66" s="32" t="str">
        <f>IF(B66="yes","3 / 3",IF(B66="no","0 / 3",IF(B66="","NA")))</f>
        <v>NA</v>
      </c>
      <c r="E66" s="35" t="str">
        <f>IF(B66="yes","A panel will be used, which has the advantage of lowering volatility of the data over time and enabling fixed-effects estimations.",IF(B66="no","No panel will be used, which has the disadvantage of increasing volatility of the data over time and foreclosing fixed-effects estimations.",IF(B66="","Incomplete questionnaire. No information on whether a panel will be used or not.")))</f>
        <v>Incomplete questionnaire. No information on whether a panel will be used or not.</v>
      </c>
      <c r="F66" s="40"/>
      <c r="G66" s="35"/>
      <c r="H66" s="46"/>
      <c r="I66" s="46"/>
      <c r="J66" s="46"/>
      <c r="K66" s="46"/>
      <c r="L66" s="46"/>
      <c r="M66" s="46"/>
      <c r="N66" s="46"/>
      <c r="O66" s="30"/>
    </row>
    <row r="67" spans="1:15" ht="30" customHeight="1" x14ac:dyDescent="0.3">
      <c r="A67" s="6" t="str">
        <f>IF(B66="yes", "Do you intend to regularly replace all or part of the panel members?","")</f>
        <v/>
      </c>
      <c r="B67" s="16"/>
      <c r="D67" s="32" t="str">
        <f>IF(D66="NA","NA",IF(D66="3 / 3",IF(B67="yes","1 / 1",IF(B67="no","0 / 1",IF(B67="","NA"))),IF(D66="0 / 3", "0 / 1")))</f>
        <v>NA</v>
      </c>
      <c r="E67" s="35" t="str">
        <f>IF(D66="NA","Questionnaire incomplete. Unclear if panel is used. Therefore, no assessment of panel replacement strategy possible.",IF(D66="3 / 3",IF(B67="yes","Entire / part of panel will be regularly replaced",IF(B67="no","Panel members will not be replaced at regular intervals, with potential negative effects on panel exhaustion.",IF(B67="","Incomplete questionnaire. Not possible to assess whether panel members will be regularly replaced."))),IF(D66="0 / 3", "No panel will be used. Therefore, no points can be allocated due to regular replacement of panel members.")))</f>
        <v>Questionnaire incomplete. Unclear if panel is used. Therefore, no assessment of panel replacement strategy possible.</v>
      </c>
      <c r="F67" s="40"/>
      <c r="G67" s="35"/>
      <c r="H67" s="46"/>
      <c r="I67" s="46"/>
      <c r="J67" s="46"/>
      <c r="K67" s="46"/>
      <c r="L67" s="46"/>
      <c r="M67" s="46"/>
      <c r="N67" s="46"/>
      <c r="O67" s="30"/>
    </row>
    <row r="68" spans="1:15" ht="30" customHeight="1" x14ac:dyDescent="0.3">
      <c r="A68" s="6" t="str">
        <f>IF(AND(B66="yes", B67="yes"), "What part of the panel will you regularly replace?","")</f>
        <v/>
      </c>
      <c r="B68" s="16"/>
      <c r="D68" s="125"/>
      <c r="E68" s="126"/>
      <c r="F68" s="192"/>
      <c r="G68" s="126"/>
      <c r="H68" s="46"/>
      <c r="I68" s="46"/>
      <c r="J68" s="46"/>
      <c r="K68" s="46"/>
      <c r="L68" s="46"/>
      <c r="M68" s="46"/>
      <c r="N68" s="46"/>
      <c r="O68" s="30"/>
    </row>
    <row r="69" spans="1:15" ht="45" customHeight="1" x14ac:dyDescent="0.3">
      <c r="A69" s="6" t="str">
        <f>IF(AND(B66="yes",B67="yes", OR(B68="ii) a certain %age of the panel",B68="iv) combination of ii) and iii)")),"What share of panel members do you intend to regularly replace (indicate %age in cell on the right)?","")</f>
        <v/>
      </c>
      <c r="B69" s="16"/>
      <c r="D69" s="127"/>
      <c r="E69" s="128"/>
      <c r="F69" s="127"/>
      <c r="G69" s="128"/>
      <c r="H69" s="46"/>
      <c r="I69" s="46"/>
      <c r="J69" s="46"/>
      <c r="K69" s="46"/>
      <c r="L69" s="46"/>
      <c r="M69" s="46"/>
      <c r="N69" s="46"/>
      <c r="O69" s="30"/>
    </row>
    <row r="70" spans="1:15" ht="45" customHeight="1" x14ac:dyDescent="0.3">
      <c r="A70" s="6" t="str">
        <f>IF(AND(B66="yes",B67="yes"),"How often will the regular replacement take place (indicate the amount of months in the cell on the right)?","")</f>
        <v/>
      </c>
      <c r="B70" s="16"/>
      <c r="D70" s="127"/>
      <c r="E70" s="128"/>
      <c r="F70" s="127"/>
      <c r="G70" s="128"/>
      <c r="H70" s="46"/>
      <c r="I70" s="46"/>
      <c r="J70" s="46"/>
      <c r="K70" s="46"/>
      <c r="L70" s="46"/>
      <c r="M70" s="46"/>
      <c r="N70" s="46"/>
      <c r="O70" s="30"/>
    </row>
    <row r="71" spans="1:15" ht="45" customHeight="1" x14ac:dyDescent="0.3">
      <c r="A71" s="6" t="str">
        <f>IF(B66="no","How many firms will you attempt to contact for every wave of the survey (=sample size)?",IF(B66="yes","How many firms will you attempt to contact to become part of the panel?",""))</f>
        <v/>
      </c>
      <c r="B71" s="16"/>
      <c r="D71" s="127"/>
      <c r="E71" s="128"/>
      <c r="F71" s="127"/>
      <c r="G71" s="128"/>
      <c r="H71" s="46"/>
      <c r="I71" s="46"/>
      <c r="J71" s="46"/>
      <c r="K71" s="46"/>
      <c r="L71" s="46"/>
      <c r="M71" s="46"/>
      <c r="N71" s="46"/>
      <c r="O71" s="30">
        <f>IF(OR(ISNUMBER(SEARCH("malta",B5))=TRUE,ISNUMBER(SEARCH("luxembourg",B5))=TRUE,ISNUMBER(SEARCH("montenegro",B5))=TRUE,ISNUMBER(SEARCH("cyprus",B5))=TRUE,ISNUMBER(SEARCH("estonia",B5))=TRUE),1,0)</f>
        <v>0</v>
      </c>
    </row>
    <row r="72" spans="1:15" ht="30" customHeight="1" x14ac:dyDescent="0.3">
      <c r="A72" s="6" t="str">
        <f>IF(B66="yes", "How many firms do you think will agree to become part of the panel","")</f>
        <v/>
      </c>
      <c r="B72" s="16"/>
      <c r="D72" s="189"/>
      <c r="E72" s="190"/>
      <c r="F72" s="189"/>
      <c r="G72" s="190"/>
      <c r="H72" s="46"/>
      <c r="I72" s="46"/>
      <c r="J72" s="46"/>
      <c r="K72" s="46"/>
      <c r="L72" s="46"/>
      <c r="M72" s="46"/>
      <c r="N72" s="46"/>
      <c r="O72" s="30">
        <f>IF(OR(ISNUMBER(SEARCH("latvia",B5))=TRUE,ISNUMBER(SEARCH("slovenia",B5))=TRUE,ISNUMBER(SEARCH("macedonia",B5))=TRUE,ISNUMBER(SEARCH("lithuania",B5))=TRUE,ISNUMBER(SEARCH("croatia",B5))=TRUE,ISNUMBER(SEARCH("ireland",B5))=TRUE,ISNUMBER(SEARCH("slovakia",B5))=TRUE,ISNUMBER(SEARCH("finland",B5))=TRUE,ISNUMBER(SEARCH("denmark",B5))=TRUE,ISNUMBER(SEARCH("bulgaria",B5))=TRUE,ISNUMBER(SEARCH("austria",B5))=TRUE,ISNUMBER(SEARCH("sweden",B5))=TRUE,ISNUMBER(SEARCH("hungary",B5))=TRUE,ISNUMBER(SEARCH("portugal",B5))=TRUE,ISNUMBER(SEARCH("czech republic",B5))=TRUE,ISNUMBER(SEARCH("greece",B5))=TRUE,ISNUMBER(SEARCH("belgium",B5))=TRUE,ISNUMBER(SEARCH("netherlands",B5))=TRUE,ISNUMBER(SEARCH("romania",B5))=TRUE,ISNUMBER(SEARCH("serbia",B5))=TRUE),1,0)</f>
        <v>0</v>
      </c>
    </row>
    <row r="73" spans="1:15" ht="48" customHeight="1" x14ac:dyDescent="0.3">
      <c r="A73" s="6" t="str">
        <f>IF(B66&lt;&gt;"","How many firms do you think will on average complete the survey?","")</f>
        <v/>
      </c>
      <c r="B73" s="16"/>
      <c r="D73" s="38" t="e">
        <f>CONCATENATE(ROUND(O75,1), " / 12")</f>
        <v>#VALUE!</v>
      </c>
      <c r="E73" s="39" t="e">
        <f>IF(D73&lt;&gt;"",IF(_xlfn.NUMBERVALUE(LEFT(D73,2))&lt;5,"The effective sample size is rather small compared to the overall population, limiting the accuracy and representativeness of the survey estimates.",IF(_xlfn.NUMBERVALUE(LEFT(D73,2))&lt;8,"The effective sample size is fairly large compared to the overall population, ensuring a decent degree of accuracy and representativeness of the survey estimates.","The effective sample size is very large compared to the overall population, ensuring a high degree of accuracy and representativeness of the survey estimates.")))</f>
        <v>#VALUE!</v>
      </c>
      <c r="F73" s="40"/>
      <c r="G73" s="35"/>
      <c r="H73" s="46"/>
      <c r="I73" s="46"/>
      <c r="J73" s="46"/>
      <c r="K73" s="46"/>
      <c r="L73" s="46"/>
      <c r="M73" s="46"/>
      <c r="N73" s="46"/>
      <c r="O73" s="30">
        <f>IF(OR(ISNUMBER(SEARCH("poland",B5))=TRUE,ISNUMBER(SEARCH("spain",B5))=TRUE,ISNUMBER(SEARCH("italy",B5))=TRUE,ISNUMBER(SEARCH("united kingdom",B5))=TRUE,ISNUMBER(SEARCH("france",B5))=TRUE,ISNUMBER(SEARCH("turkey",B5))=TRUE,ISNUMBER(SEARCH("germany",B5))=TRUE),1,0)</f>
        <v>0</v>
      </c>
    </row>
    <row r="74" spans="1:15" ht="60" customHeight="1" x14ac:dyDescent="0.3">
      <c r="A74" s="2" t="str">
        <f>IF(AND(B66="no", B71&lt;&gt;"",B73&lt;&gt;""),"Based on your entries, you assume to achieve an average response rate of:",IF(AND(B66="yes", B71&lt;&gt;"",B72&lt;&gt;""),"Based on your entries, you assume your panel will have the following conversion rate (members of the panel, divided by firms asked to join the panel):",""))</f>
        <v/>
      </c>
      <c r="B74" s="23" t="str">
        <f>IF(AND(B66="no",B71&lt;&gt;"",B73&lt;&gt;""),B73/B71,IF(AND(B66="yes",B71&lt;&gt;"",B72&lt;&gt;""),B72/B71,""))</f>
        <v/>
      </c>
      <c r="C74" s="27" t="e">
        <f>ROUND(B74,3)*100</f>
        <v>#VALUE!</v>
      </c>
      <c r="D74" s="38" t="e">
        <f>CONCATENATE(ROUND(O76,1), " / 4")</f>
        <v>#VALUE!</v>
      </c>
      <c r="E74" s="39" t="e">
        <f>IF(D74&lt;&gt;"",IF(_xlfn.NUMBERVALUE(LEFT(D74,2))=0,"The predicted response rate is very low, potentially deteriorating the representativeness of the survey estimates.",IF(_xlfn.NUMBERVALUE(LEFT(D74,2))=1,"The predicted response rate is low, potentially deteriorating the representativeness of the survey estimates.",IF(_xlfn.NUMBERVALUE(LEFT(D74,2))=2,"The predicted response rate is rather low, potentially deteriorating the representativeness of the survey estimates.",IF(_xlfn.NUMBERVALUE(LEFT(D74,2))=3,"The predicted response rate is fairly high, ensuring a decent degree of representativeness of the survey estimates.","The predicted response rate is very high, ensuring a high degree of representativeness of the survey estimates.")))))</f>
        <v>#VALUE!</v>
      </c>
      <c r="F74" s="40"/>
      <c r="G74" s="35"/>
      <c r="H74" s="46"/>
      <c r="I74" s="46"/>
      <c r="J74" s="46"/>
      <c r="K74" s="46"/>
      <c r="L74" s="46"/>
      <c r="M74" s="46"/>
      <c r="N74" s="46"/>
      <c r="O74" s="57" t="str">
        <f>IF(B73&lt;&gt;"",IF(O71=1,ROUND(12*(B73/400),0),IF(O72=1,ROUND(12*(B73/3000),0),IF(O73=1,ROUND(12*(B73/6000),0)))),"NA")</f>
        <v>NA</v>
      </c>
    </row>
    <row r="75" spans="1:15" ht="46.5" customHeight="1" x14ac:dyDescent="0.3">
      <c r="A75" s="2" t="str">
        <f>IF(AND(B66="yes", B72&lt;&gt;"",B73&lt;&gt;""), "Based on your entries, you assume the average response rate of your panel to be:","")</f>
        <v/>
      </c>
      <c r="B75" s="23" t="str">
        <f>IF(AND(B66="yes",B72&lt;&gt;"",B73&lt;&gt;""),B73/B72,"")</f>
        <v/>
      </c>
      <c r="C75" s="27" t="e">
        <f>ROUND(B75,3)*100</f>
        <v>#VALUE!</v>
      </c>
      <c r="D75" s="125"/>
      <c r="E75" s="126"/>
      <c r="F75" s="192"/>
      <c r="G75" s="126"/>
      <c r="H75" s="46"/>
      <c r="I75" s="46"/>
      <c r="J75" s="46"/>
      <c r="K75" s="46"/>
      <c r="L75" s="46"/>
      <c r="M75" s="46"/>
      <c r="N75" s="46"/>
      <c r="O75" s="57" t="str">
        <f>IF(O74="NA","NA",IF(O74&lt;=12,O74,IF(O74&gt;12,12)))</f>
        <v>NA</v>
      </c>
    </row>
    <row r="76" spans="1:15" ht="30" customHeight="1" x14ac:dyDescent="0.3">
      <c r="A76" s="131" t="str">
        <f>IF(B66="yes", "Do you have further comments about the characteristics of the panel (use cell below)?","")</f>
        <v/>
      </c>
      <c r="B76" s="153"/>
      <c r="C76" s="27"/>
      <c r="D76" s="127"/>
      <c r="E76" s="128"/>
      <c r="F76" s="127"/>
      <c r="G76" s="128"/>
      <c r="H76" s="46"/>
      <c r="I76" s="46"/>
      <c r="J76" s="46"/>
      <c r="K76" s="46"/>
      <c r="L76" s="46"/>
      <c r="M76" s="46"/>
      <c r="N76" s="46" t="s">
        <v>140</v>
      </c>
      <c r="O76" s="57" t="str">
        <f>IF(AND(B66="no",B74&lt;&gt;""),ROUND(4*B74,0),IF(AND(B66="yes",B75&lt;&gt;""),ROUND(4*B75,0),"NA"))</f>
        <v>NA</v>
      </c>
    </row>
    <row r="77" spans="1:15" ht="120" customHeight="1" x14ac:dyDescent="0.3">
      <c r="A77" s="143"/>
      <c r="B77" s="144"/>
      <c r="C77" s="27"/>
      <c r="D77" s="127"/>
      <c r="E77" s="128"/>
      <c r="F77" s="127"/>
      <c r="G77" s="128"/>
      <c r="H77" s="46"/>
      <c r="I77" s="46"/>
      <c r="J77" s="46"/>
      <c r="K77" s="46"/>
      <c r="L77" s="46"/>
      <c r="M77" s="46"/>
      <c r="N77" s="46"/>
      <c r="O77" s="57"/>
    </row>
    <row r="78" spans="1:15" ht="30" customHeight="1" x14ac:dyDescent="0.3">
      <c r="A78" s="157"/>
      <c r="B78" s="132"/>
      <c r="C78" s="27"/>
      <c r="D78" s="127"/>
      <c r="E78" s="128"/>
      <c r="F78" s="127"/>
      <c r="G78" s="128"/>
      <c r="H78" s="46"/>
      <c r="I78" s="46"/>
      <c r="J78" s="46"/>
      <c r="K78" s="46"/>
      <c r="L78" s="46"/>
      <c r="M78" s="46"/>
      <c r="N78" s="46"/>
      <c r="O78" s="30"/>
    </row>
    <row r="79" spans="1:15" ht="30" customHeight="1" x14ac:dyDescent="0.3">
      <c r="A79" s="156" t="s">
        <v>14</v>
      </c>
      <c r="B79" s="153"/>
      <c r="D79" s="127"/>
      <c r="E79" s="128"/>
      <c r="F79" s="127"/>
      <c r="G79" s="128"/>
      <c r="H79" s="46"/>
      <c r="I79" s="46"/>
      <c r="J79" s="46"/>
      <c r="K79" s="46"/>
      <c r="L79" s="46"/>
      <c r="M79" s="46"/>
      <c r="N79" s="46"/>
      <c r="O79" s="30"/>
    </row>
    <row r="80" spans="1:15" ht="120" customHeight="1" x14ac:dyDescent="0.3">
      <c r="A80" s="143"/>
      <c r="B80" s="144"/>
      <c r="D80" s="127"/>
      <c r="E80" s="128"/>
      <c r="F80" s="127"/>
      <c r="G80" s="128"/>
      <c r="H80" s="46"/>
      <c r="I80" s="46"/>
      <c r="J80" s="46"/>
      <c r="K80" s="46"/>
      <c r="L80" s="46"/>
      <c r="M80" s="46"/>
      <c r="N80" s="46"/>
      <c r="O80" s="30"/>
    </row>
    <row r="81" spans="1:15" ht="15" customHeight="1" thickBot="1" x14ac:dyDescent="0.35">
      <c r="A81" s="158"/>
      <c r="B81" s="134"/>
      <c r="D81" s="129"/>
      <c r="E81" s="130"/>
      <c r="F81" s="129"/>
      <c r="G81" s="130"/>
      <c r="H81" s="46"/>
      <c r="I81" s="46"/>
      <c r="J81" s="46"/>
      <c r="K81" s="46"/>
      <c r="L81" s="46"/>
      <c r="M81" s="46"/>
      <c r="N81" s="46"/>
      <c r="O81" s="30"/>
    </row>
    <row r="82" spans="1:15" ht="30" customHeight="1" thickTop="1" thickBot="1" x14ac:dyDescent="0.35">
      <c r="A82" s="145" t="s">
        <v>159</v>
      </c>
      <c r="B82" s="146"/>
      <c r="D82" s="197" t="s">
        <v>91</v>
      </c>
      <c r="E82" s="198"/>
      <c r="F82" s="168"/>
      <c r="G82" s="169"/>
      <c r="H82" s="51"/>
      <c r="I82" s="51"/>
      <c r="J82" s="51"/>
      <c r="K82" s="51"/>
      <c r="L82" s="51"/>
      <c r="M82" s="51"/>
      <c r="N82" s="51"/>
      <c r="O82" s="30"/>
    </row>
    <row r="83" spans="1:15" ht="30" customHeight="1" thickTop="1" x14ac:dyDescent="0.3">
      <c r="A83" s="1" t="s">
        <v>4</v>
      </c>
      <c r="B83" s="15"/>
      <c r="D83" s="67" t="str">
        <f>IF(B83="","NA",IF(B83="other","NA",IF(B83="questionnaire by post","0 / 5","5 / 5")))</f>
        <v>NA</v>
      </c>
      <c r="E83" s="66" t="str">
        <f>IF(B83="","Questionnaire incomplete. Not possible to allocate points for the survey mode applied.",IF(B83="other","No points for the survey mode can be allocated, since a non-standard survey mode is applied.",IF(B83&lt;&gt;"",IF(B83="questionnaire by post","The survey is done by post, which is associated with lower response rates than alternative, more interactive, survey modes.","The chosen survey mode can be expected to deliver high response rates."))))</f>
        <v>Questionnaire incomplete. Not possible to allocate points for the survey mode applied.</v>
      </c>
      <c r="F83" s="67"/>
      <c r="G83" s="66"/>
      <c r="H83" s="46"/>
      <c r="I83" s="46"/>
      <c r="J83" s="46"/>
      <c r="K83" s="46"/>
      <c r="L83" s="46"/>
      <c r="M83" s="46"/>
      <c r="N83" s="46"/>
      <c r="O83" s="30"/>
    </row>
    <row r="84" spans="1:15" ht="120" customHeight="1" x14ac:dyDescent="0.3">
      <c r="A84" s="1" t="str">
        <f>IF(B83="other", "Specify which survey mode is used.","")</f>
        <v/>
      </c>
      <c r="B84" s="16"/>
      <c r="D84" s="194"/>
      <c r="E84" s="195"/>
      <c r="F84" s="196"/>
      <c r="G84" s="195"/>
      <c r="H84" s="46"/>
      <c r="I84" s="46"/>
      <c r="J84" s="46"/>
      <c r="K84" s="46"/>
      <c r="L84" s="46"/>
      <c r="M84" s="46"/>
      <c r="N84" s="46"/>
      <c r="O84" s="30"/>
    </row>
    <row r="85" spans="1:15" ht="45" customHeight="1" x14ac:dyDescent="0.3">
      <c r="A85" s="1" t="str">
        <f>IF(OR(B83="mixed mode", B83="telephone interview",B83="computer-assisted telephone interview (CATI)",B83="personal interview (Face to Face)",B83="computer-assisted personal interview (CAPI)",B83="other"),"Will interviewers be paid based upon the amount of completed interviews they produce?","")</f>
        <v/>
      </c>
      <c r="B85" s="16"/>
      <c r="D85" s="32" t="str">
        <f>IF(B83="","NA",IF(OR(B83="other",B83="mixed mode", B83="telephone interview", B83="computer-assisted telephone interview (CATI)", B83="personal interview (Face to Face)", B83="computer-assisted personal interview (CAPI)"),IF(B85="yes","1 / 1",IF(B85="no","0 / 1",IF(B85="","NA"))),"0 / 1"))</f>
        <v>NA</v>
      </c>
      <c r="E85" s="35" t="str">
        <f>IF(B83="","No information on survey mode supplied. Therefore, no points can be allocated for making potential interviewers' wages performance-dependent.",IF(OR(B83="mixed mode",B83="telephone interview",B83="computer-assisted telephone interview (CATI)",B83="personal interview (Face to Face)",B83="computer-assisted personal interview (CAPI)",B83="other"),IF(B85="yes","The practice of paying interviewers based on their performance is associated with higher response rates.",IF(B85="no","Interviewers’ pay is not performance-dependent, with potentially negative effects on response rates.",IF(B85="","No information delivered on whether interviewers' wages are performance-based. Therefore, no points can be allocated for this."))),"The set-up of the survey does not foresee performance-increasing incentives for interviewers."))</f>
        <v>No information on survey mode supplied. Therefore, no points can be allocated for making potential interviewers' wages performance-dependent.</v>
      </c>
      <c r="F85" s="40"/>
      <c r="G85" s="35"/>
      <c r="H85" s="46"/>
      <c r="I85" s="46"/>
      <c r="J85" s="46"/>
      <c r="K85" s="46"/>
      <c r="L85" s="46"/>
      <c r="M85" s="46"/>
      <c r="N85" s="46"/>
      <c r="O85" s="30"/>
    </row>
    <row r="86" spans="1:15" ht="45" customHeight="1" x14ac:dyDescent="0.3">
      <c r="A86" s="1" t="s">
        <v>61</v>
      </c>
      <c r="B86" s="16"/>
      <c r="D86" s="125"/>
      <c r="E86" s="126"/>
      <c r="F86" s="192"/>
      <c r="G86" s="126"/>
      <c r="H86" s="46"/>
      <c r="I86" s="46"/>
      <c r="J86" s="46"/>
      <c r="K86" s="46"/>
      <c r="L86" s="46"/>
      <c r="M86" s="46"/>
      <c r="N86" s="46"/>
      <c r="O86" s="30"/>
    </row>
    <row r="87" spans="1:15" ht="120" customHeight="1" x14ac:dyDescent="0.3">
      <c r="A87" s="1" t="str">
        <f>IF(B86="other", "Explain what will be the field-work period.","")</f>
        <v/>
      </c>
      <c r="B87" s="16"/>
      <c r="D87" s="127"/>
      <c r="E87" s="128"/>
      <c r="F87" s="127"/>
      <c r="G87" s="128"/>
      <c r="H87" s="46"/>
      <c r="I87" s="46"/>
      <c r="J87" s="46"/>
      <c r="K87" s="46"/>
      <c r="L87" s="46"/>
      <c r="M87" s="46"/>
      <c r="N87" s="46"/>
      <c r="O87" s="30"/>
    </row>
    <row r="88" spans="1:15" ht="45" customHeight="1" x14ac:dyDescent="0.3">
      <c r="A88" s="1" t="s">
        <v>62</v>
      </c>
      <c r="B88" s="16"/>
      <c r="D88" s="127"/>
      <c r="E88" s="128"/>
      <c r="F88" s="127"/>
      <c r="G88" s="128"/>
      <c r="H88" s="46"/>
      <c r="I88" s="46"/>
      <c r="J88" s="46"/>
      <c r="K88" s="46"/>
      <c r="L88" s="46"/>
      <c r="M88" s="46"/>
      <c r="N88" s="46"/>
      <c r="O88" s="30"/>
    </row>
    <row r="89" spans="1:15" ht="77.25" customHeight="1" x14ac:dyDescent="0.3">
      <c r="A89" s="1" t="str">
        <f>IF(B88="yes", "Will you publish the survey results before or after the Commission publication 
(i.e. before / after the second last working day of the reference month)?", "")</f>
        <v/>
      </c>
      <c r="B89" s="16"/>
      <c r="D89" s="127"/>
      <c r="E89" s="128"/>
      <c r="F89" s="127"/>
      <c r="G89" s="128"/>
      <c r="H89" s="46"/>
      <c r="I89" s="46"/>
      <c r="J89" s="46"/>
      <c r="K89" s="46"/>
      <c r="L89" s="46"/>
      <c r="M89" s="46"/>
      <c r="N89" s="46"/>
      <c r="O89" s="30"/>
    </row>
    <row r="90" spans="1:15" ht="30" customHeight="1" x14ac:dyDescent="0.3">
      <c r="A90" s="131" t="s">
        <v>16</v>
      </c>
      <c r="B90" s="153"/>
      <c r="D90" s="127"/>
      <c r="E90" s="128"/>
      <c r="F90" s="127"/>
      <c r="G90" s="128"/>
      <c r="H90" s="46"/>
      <c r="I90" s="46"/>
      <c r="J90" s="46"/>
      <c r="K90" s="46"/>
      <c r="L90" s="46"/>
      <c r="M90" s="46"/>
      <c r="N90" s="46"/>
      <c r="O90" s="30"/>
    </row>
    <row r="91" spans="1:15" ht="120" customHeight="1" x14ac:dyDescent="0.3">
      <c r="A91" s="139"/>
      <c r="B91" s="140"/>
      <c r="D91" s="127"/>
      <c r="E91" s="128"/>
      <c r="F91" s="127"/>
      <c r="G91" s="128"/>
      <c r="H91" s="46"/>
      <c r="I91" s="46"/>
      <c r="J91" s="46"/>
      <c r="K91" s="46"/>
      <c r="L91" s="46"/>
      <c r="M91" s="46"/>
      <c r="N91" s="46"/>
      <c r="O91" s="30"/>
    </row>
    <row r="92" spans="1:15" ht="15" customHeight="1" thickBot="1" x14ac:dyDescent="0.35">
      <c r="A92" s="133"/>
      <c r="B92" s="134"/>
      <c r="D92" s="129"/>
      <c r="E92" s="130"/>
      <c r="F92" s="129"/>
      <c r="G92" s="130"/>
      <c r="H92" s="46"/>
      <c r="I92" s="46"/>
      <c r="J92" s="46"/>
      <c r="K92" s="46"/>
      <c r="L92" s="46"/>
      <c r="M92" s="46"/>
      <c r="N92" s="46"/>
      <c r="O92" s="30"/>
    </row>
    <row r="93" spans="1:15" ht="30" customHeight="1" thickTop="1" thickBot="1" x14ac:dyDescent="0.35">
      <c r="A93" s="145" t="s">
        <v>160</v>
      </c>
      <c r="B93" s="146"/>
      <c r="D93" s="104" t="s">
        <v>92</v>
      </c>
      <c r="E93" s="105"/>
      <c r="F93" s="102"/>
      <c r="G93" s="99"/>
      <c r="H93" s="51"/>
      <c r="I93" s="51"/>
      <c r="J93" s="51"/>
      <c r="K93" s="51"/>
      <c r="L93" s="51"/>
      <c r="M93" s="51"/>
      <c r="N93" s="51"/>
      <c r="O93" s="30"/>
    </row>
    <row r="94" spans="1:15" ht="60" customHeight="1" thickTop="1" x14ac:dyDescent="0.3">
      <c r="A94" s="1" t="s">
        <v>5</v>
      </c>
      <c r="B94" s="16"/>
      <c r="D94" s="67" t="str">
        <f>IF(B94="","NA",IF(B94="yes","1 / 1", IF(B94="no","0 / 1")))</f>
        <v>NA</v>
      </c>
      <c r="E94" s="66" t="str">
        <f>IF(B94="","Questionnaire incomplete. Not possible to allocate points for taking response-rate enhancing measures prior to conducting survey.",IF(B94="yes","Response-rate enhancing measures prior to conducting the survey are applied.", IF(B94="no","No response-rate enhancing measures prior to conducting the survey are applied.")))</f>
        <v>Questionnaire incomplete. Not possible to allocate points for taking response-rate enhancing measures prior to conducting survey.</v>
      </c>
      <c r="F94" s="67"/>
      <c r="G94" s="66"/>
      <c r="H94" s="46"/>
      <c r="I94" s="46"/>
      <c r="J94" s="46"/>
      <c r="K94" s="46"/>
      <c r="L94" s="46"/>
      <c r="M94" s="46"/>
      <c r="N94" s="46"/>
      <c r="O94" s="30"/>
    </row>
    <row r="95" spans="1:15" ht="30" customHeight="1" x14ac:dyDescent="0.3">
      <c r="A95" s="150" t="str">
        <f>IF(B94="yes","Select from the below options the measures that will be taken:","")</f>
        <v/>
      </c>
      <c r="B95" s="151"/>
      <c r="D95" s="125"/>
      <c r="E95" s="126"/>
      <c r="F95" s="192"/>
      <c r="G95" s="126"/>
      <c r="H95" s="46"/>
      <c r="I95" s="46"/>
      <c r="J95" s="46"/>
      <c r="K95" s="46"/>
      <c r="L95" s="46"/>
      <c r="M95" s="46"/>
      <c r="N95" s="46"/>
      <c r="O95" s="30"/>
    </row>
    <row r="96" spans="1:15" ht="30" customHeight="1" x14ac:dyDescent="0.3">
      <c r="A96" s="1" t="str">
        <f>IF(B94="yes","&gt;&gt; advance letter","")</f>
        <v/>
      </c>
      <c r="B96" s="16"/>
      <c r="D96" s="127"/>
      <c r="E96" s="128"/>
      <c r="F96" s="127"/>
      <c r="G96" s="128"/>
      <c r="H96" s="46"/>
      <c r="I96" s="46"/>
      <c r="J96" s="46"/>
      <c r="K96" s="46"/>
      <c r="L96" s="46"/>
      <c r="M96" s="46"/>
      <c r="N96" s="46"/>
      <c r="O96" s="30"/>
    </row>
    <row r="97" spans="1:15" ht="30" customHeight="1" x14ac:dyDescent="0.3">
      <c r="A97" s="1" t="str">
        <f>IF(B94="yes", "&gt;&gt; gadgets accompanying the advance letter (e.g. pens)", "")</f>
        <v/>
      </c>
      <c r="B97" s="16"/>
      <c r="D97" s="127"/>
      <c r="E97" s="128"/>
      <c r="F97" s="127"/>
      <c r="G97" s="128"/>
      <c r="H97" s="46"/>
      <c r="I97" s="46"/>
      <c r="J97" s="46"/>
      <c r="K97" s="46"/>
      <c r="L97" s="46"/>
      <c r="M97" s="46"/>
      <c r="N97" s="46"/>
      <c r="O97" s="30"/>
    </row>
    <row r="98" spans="1:15" ht="30" customHeight="1" x14ac:dyDescent="0.3">
      <c r="A98" s="1" t="str">
        <f>IF(B94="yes","&gt;&gt; advance call","")</f>
        <v/>
      </c>
      <c r="B98" s="16"/>
      <c r="D98" s="127"/>
      <c r="E98" s="128"/>
      <c r="F98" s="127"/>
      <c r="G98" s="128"/>
      <c r="H98" s="46"/>
      <c r="I98" s="46"/>
      <c r="J98" s="46"/>
      <c r="K98" s="46"/>
      <c r="L98" s="46"/>
      <c r="M98" s="46"/>
      <c r="N98" s="46"/>
      <c r="O98" s="30"/>
    </row>
    <row r="99" spans="1:15" ht="120" customHeight="1" x14ac:dyDescent="0.3">
      <c r="A99" s="1" t="str">
        <f>IF(B94="yes", "&gt;&gt; other measures (specify in the cell on the right):", "")</f>
        <v/>
      </c>
      <c r="B99" s="16"/>
      <c r="D99" s="189"/>
      <c r="E99" s="190"/>
      <c r="F99" s="189"/>
      <c r="G99" s="190"/>
      <c r="H99" s="46"/>
      <c r="I99" s="46"/>
      <c r="J99" s="46"/>
      <c r="K99" s="46"/>
      <c r="L99" s="46"/>
      <c r="M99" s="46"/>
      <c r="N99" s="46"/>
      <c r="O99" s="30"/>
    </row>
    <row r="100" spans="1:15" ht="45" customHeight="1" x14ac:dyDescent="0.3">
      <c r="A100" s="1" t="s">
        <v>7</v>
      </c>
      <c r="B100" s="16"/>
      <c r="D100" s="32" t="str">
        <f>IF(B100="","NA",IF(B100="yes","1 / 1", IF(B100="no","0 / 1")))</f>
        <v>NA</v>
      </c>
      <c r="E100" s="35" t="str">
        <f>IF(B100="","Questionnaire incomplete. Not possible to allocate points for taking response-rate enhancing measures conditional on participation in the survey.",IF(B100="yes","Response-rate enhancing measures conditional on participation in the survey are applied.", IF(B100="no","No response-rate enhancing measures conditional on participation in the survey are applied.")))</f>
        <v>Questionnaire incomplete. Not possible to allocate points for taking response-rate enhancing measures conditional on participation in the survey.</v>
      </c>
      <c r="F100" s="40"/>
      <c r="G100" s="35"/>
      <c r="H100" s="46"/>
      <c r="I100" s="46"/>
      <c r="J100" s="46"/>
      <c r="K100" s="46"/>
      <c r="L100" s="46"/>
      <c r="M100" s="46"/>
      <c r="N100" s="46"/>
      <c r="O100" s="30"/>
    </row>
    <row r="101" spans="1:15" ht="30" customHeight="1" x14ac:dyDescent="0.3">
      <c r="A101" s="150" t="str">
        <f>IF(B100="yes","Select from the below options:","")</f>
        <v/>
      </c>
      <c r="B101" s="151"/>
      <c r="D101" s="125"/>
      <c r="E101" s="126"/>
      <c r="F101" s="192"/>
      <c r="G101" s="126"/>
      <c r="H101" s="46"/>
      <c r="I101" s="46"/>
      <c r="J101" s="46"/>
      <c r="K101" s="46"/>
      <c r="L101" s="46"/>
      <c r="M101" s="46"/>
      <c r="N101" s="46"/>
      <c r="O101" s="30"/>
    </row>
    <row r="102" spans="1:15" ht="45" customHeight="1" x14ac:dyDescent="0.3">
      <c r="A102" s="1" t="str">
        <f>IF(B100="yes","&gt;&gt; prices (e.g. pens, money) for each respondent or for the winners of a lottery conducted among all respondents","")</f>
        <v/>
      </c>
      <c r="B102" s="16"/>
      <c r="D102" s="127"/>
      <c r="E102" s="128"/>
      <c r="F102" s="127"/>
      <c r="G102" s="128"/>
      <c r="H102" s="46"/>
      <c r="I102" s="46"/>
      <c r="J102" s="46"/>
      <c r="K102" s="46"/>
      <c r="L102" s="46"/>
      <c r="M102" s="46"/>
      <c r="N102" s="46"/>
      <c r="O102" s="30"/>
    </row>
    <row r="103" spans="1:15" ht="45" customHeight="1" x14ac:dyDescent="0.3">
      <c r="A103" s="1" t="str">
        <f>IF(B100="yes","&gt;&gt; a resume comparing the responding firm's answer to the answers of its peer firms","")</f>
        <v/>
      </c>
      <c r="B103" s="16"/>
      <c r="D103" s="127"/>
      <c r="E103" s="128"/>
      <c r="F103" s="127"/>
      <c r="G103" s="128"/>
      <c r="H103" s="46"/>
      <c r="I103" s="46"/>
      <c r="J103" s="46"/>
      <c r="K103" s="46"/>
      <c r="L103" s="46"/>
      <c r="M103" s="46"/>
      <c r="N103" s="46"/>
      <c r="O103" s="30"/>
    </row>
    <row r="104" spans="1:15" ht="120" customHeight="1" x14ac:dyDescent="0.3">
      <c r="A104" s="1" t="str">
        <f>IF(B100="yes","&gt;&gt; other measures (please specify in the cell on the right)","")</f>
        <v/>
      </c>
      <c r="B104" s="16"/>
      <c r="D104" s="189"/>
      <c r="E104" s="190"/>
      <c r="F104" s="189"/>
      <c r="G104" s="190"/>
      <c r="H104" s="46"/>
      <c r="I104" s="46"/>
      <c r="J104" s="46"/>
      <c r="K104" s="46"/>
      <c r="L104" s="46"/>
      <c r="M104" s="46"/>
      <c r="N104" s="46"/>
      <c r="O104" s="30"/>
    </row>
    <row r="105" spans="1:15" ht="60" customHeight="1" x14ac:dyDescent="0.3">
      <c r="A105" s="1" t="s">
        <v>6</v>
      </c>
      <c r="B105" s="16"/>
      <c r="D105" s="32" t="str">
        <f>IF(B105="","NA",IF(B105="yes","1 / 1", IF(B105="no","0 / 1")))</f>
        <v>NA</v>
      </c>
      <c r="E105" s="35" t="str">
        <f>IF(B105="","Questionnaire incomplete. Not possible to allocate points for taking response-rate enhancing measures after first attempt to contact respondents.",IF(B105="yes","Response-rate enhancing measures after first attempt to contact respondents are applied.", IF(B105="no","No response-rate enhancing measures after first attempt to contact respondent are applied.")))</f>
        <v>Questionnaire incomplete. Not possible to allocate points for taking response-rate enhancing measures after first attempt to contact respondents.</v>
      </c>
      <c r="F105" s="40"/>
      <c r="G105" s="35"/>
      <c r="H105" s="46"/>
      <c r="I105" s="46"/>
      <c r="J105" s="46"/>
      <c r="K105" s="46"/>
      <c r="L105" s="46"/>
      <c r="M105" s="46"/>
      <c r="N105" s="46"/>
      <c r="O105" s="30"/>
    </row>
    <row r="106" spans="1:15" ht="30" customHeight="1" x14ac:dyDescent="0.3">
      <c r="A106" s="150" t="str">
        <f>IF(B105="yes","Select from the below options:","")</f>
        <v/>
      </c>
      <c r="B106" s="151"/>
      <c r="D106" s="125"/>
      <c r="E106" s="126"/>
      <c r="F106" s="192"/>
      <c r="G106" s="126"/>
      <c r="H106" s="46"/>
      <c r="I106" s="46"/>
      <c r="J106" s="46"/>
      <c r="K106" s="46"/>
      <c r="L106" s="46"/>
      <c r="M106" s="46"/>
      <c r="N106" s="46"/>
      <c r="O106" s="30"/>
    </row>
    <row r="107" spans="1:15" ht="30" customHeight="1" x14ac:dyDescent="0.3">
      <c r="A107" s="1" t="str">
        <f>IF(B105="yes","&gt;&gt; re-sending of questionnaire to non-responding firm","")</f>
        <v/>
      </c>
      <c r="B107" s="16"/>
      <c r="D107" s="127"/>
      <c r="E107" s="128"/>
      <c r="F107" s="127"/>
      <c r="G107" s="128"/>
      <c r="H107" s="46"/>
      <c r="I107" s="46"/>
      <c r="J107" s="46"/>
      <c r="K107" s="46"/>
      <c r="L107" s="46"/>
      <c r="M107" s="46"/>
      <c r="N107" s="46"/>
      <c r="O107" s="30"/>
    </row>
    <row r="108" spans="1:15" ht="30" customHeight="1" x14ac:dyDescent="0.3">
      <c r="A108" s="1" t="str">
        <f>IF(B105="yes","&gt;&gt; calling back the non-responding firm by telephone","")</f>
        <v/>
      </c>
      <c r="B108" s="16"/>
      <c r="D108" s="127"/>
      <c r="E108" s="128"/>
      <c r="F108" s="127"/>
      <c r="G108" s="128"/>
      <c r="H108" s="46"/>
      <c r="I108" s="46"/>
      <c r="J108" s="46"/>
      <c r="K108" s="46"/>
      <c r="L108" s="46"/>
      <c r="M108" s="46"/>
      <c r="N108" s="46"/>
      <c r="O108" s="30"/>
    </row>
    <row r="109" spans="1:15" ht="120" customHeight="1" x14ac:dyDescent="0.3">
      <c r="A109" s="1" t="str">
        <f>IF(B105="yes","&gt;&gt; other measures (please specify in the cell on the right)","")</f>
        <v/>
      </c>
      <c r="B109" s="16"/>
      <c r="D109" s="127"/>
      <c r="E109" s="128"/>
      <c r="F109" s="127"/>
      <c r="G109" s="128"/>
      <c r="H109" s="46"/>
      <c r="I109" s="46"/>
      <c r="J109" s="46"/>
      <c r="K109" s="46"/>
      <c r="L109" s="46"/>
      <c r="M109" s="46"/>
      <c r="N109" s="46"/>
      <c r="O109" s="30"/>
    </row>
    <row r="110" spans="1:15" ht="190.05" customHeight="1" x14ac:dyDescent="0.3">
      <c r="A110" s="2" t="str">
        <f>IF(AND(B66="yes",B74&lt;&gt;"",B75&lt;&gt;""),"You think to achieve a conversion rate of "&amp;C74&amp;"% for your panel and a response rate of "&amp;C75&amp;"%. Please indicate why the rates are realistic. Have you achieved such high response /conversion rates in comparable surveys? If so, in which surveys?",IF(AND(B66="yes",B74="",B75&lt;&gt;""),"You think to achieve a response rate of "&amp;C75&amp;"% for your panel. Please indicate why this rate is realistic. Have you achieved such high response rates in comparable surveys? If so, in which surveys?",IF(AND(B66="yes",B74&lt;&gt;"",B75=""),"You think to achieve a conversion rate of "&amp;C74&amp;"% for your panel. Please indicate why this rate is realistic. Have you achieved such high conversion rates in comparable surveys? If so, in which surveys?","")))</f>
        <v/>
      </c>
      <c r="B110" s="16"/>
      <c r="D110" s="127"/>
      <c r="E110" s="128"/>
      <c r="F110" s="127"/>
      <c r="G110" s="128"/>
      <c r="H110" s="46"/>
      <c r="I110" s="46"/>
      <c r="J110" s="46"/>
      <c r="K110" s="46"/>
      <c r="L110" s="46"/>
      <c r="M110" s="46"/>
      <c r="N110" s="46"/>
      <c r="O110" s="30"/>
    </row>
    <row r="111" spans="1:15" ht="190.05" customHeight="1" x14ac:dyDescent="0.3">
      <c r="A111" s="1" t="str">
        <f>IF(AND(B66="no",B74&lt;&gt;""),"You assume to achieve a response rate of " &amp;C74&amp; " % for your sample.  Please explain why you consider such a response rate realistic. Have you achieved such high response rates in comparable surveys? If yes, in which surveys?","")</f>
        <v/>
      </c>
      <c r="B111" s="16"/>
      <c r="D111" s="127"/>
      <c r="E111" s="128"/>
      <c r="F111" s="127"/>
      <c r="G111" s="128"/>
      <c r="H111" s="46"/>
      <c r="I111" s="46"/>
      <c r="J111" s="46"/>
      <c r="K111" s="46"/>
      <c r="L111" s="46"/>
      <c r="M111" s="46"/>
      <c r="N111" s="46"/>
      <c r="O111" s="30"/>
    </row>
    <row r="112" spans="1:15" ht="30" customHeight="1" x14ac:dyDescent="0.3">
      <c r="A112" s="152" t="s">
        <v>17</v>
      </c>
      <c r="B112" s="153"/>
      <c r="D112" s="127"/>
      <c r="E112" s="128"/>
      <c r="F112" s="127"/>
      <c r="G112" s="128"/>
      <c r="H112" s="46"/>
      <c r="I112" s="46"/>
      <c r="J112" s="46"/>
      <c r="K112" s="46"/>
      <c r="L112" s="46"/>
      <c r="M112" s="46"/>
      <c r="N112" s="46"/>
      <c r="O112" s="30"/>
    </row>
    <row r="113" spans="1:15" ht="120" customHeight="1" x14ac:dyDescent="0.3">
      <c r="A113" s="139"/>
      <c r="B113" s="140"/>
      <c r="D113" s="127"/>
      <c r="E113" s="128"/>
      <c r="F113" s="127"/>
      <c r="G113" s="128"/>
      <c r="H113" s="46"/>
      <c r="I113" s="46"/>
      <c r="J113" s="46"/>
      <c r="K113" s="46"/>
      <c r="L113" s="46"/>
      <c r="M113" s="46"/>
      <c r="N113" s="46"/>
      <c r="O113" s="30"/>
    </row>
    <row r="114" spans="1:15" ht="15" customHeight="1" thickBot="1" x14ac:dyDescent="0.35">
      <c r="A114" s="133"/>
      <c r="B114" s="134"/>
      <c r="D114" s="129"/>
      <c r="E114" s="130"/>
      <c r="F114" s="129"/>
      <c r="G114" s="130"/>
      <c r="H114" s="46"/>
      <c r="I114" s="46"/>
      <c r="J114" s="46"/>
      <c r="K114" s="46"/>
      <c r="L114" s="46"/>
      <c r="M114" s="46"/>
      <c r="N114" s="46"/>
      <c r="O114" s="30"/>
    </row>
    <row r="115" spans="1:15" ht="30" customHeight="1" thickTop="1" thickBot="1" x14ac:dyDescent="0.35">
      <c r="A115" s="145" t="s">
        <v>161</v>
      </c>
      <c r="B115" s="146"/>
      <c r="D115" s="100" t="s">
        <v>93</v>
      </c>
      <c r="E115" s="101"/>
      <c r="F115" s="102"/>
      <c r="G115" s="103"/>
      <c r="H115" s="51"/>
      <c r="I115" s="51"/>
      <c r="J115" s="51"/>
      <c r="K115" s="51"/>
      <c r="L115" s="51"/>
      <c r="M115" s="51"/>
      <c r="N115" s="51"/>
      <c r="O115" s="30"/>
    </row>
    <row r="116" spans="1:15" ht="30" customHeight="1" thickTop="1" x14ac:dyDescent="0.3">
      <c r="A116" s="1" t="s">
        <v>8</v>
      </c>
      <c r="B116" s="16"/>
      <c r="D116" s="191"/>
      <c r="E116" s="138"/>
      <c r="F116" s="188"/>
      <c r="G116" s="138"/>
      <c r="H116" s="46"/>
      <c r="I116" s="46"/>
      <c r="J116" s="46"/>
      <c r="K116" s="46"/>
      <c r="L116" s="46"/>
      <c r="M116" s="46"/>
      <c r="N116" s="46"/>
      <c r="O116" s="30"/>
    </row>
    <row r="117" spans="1:15" ht="120" customHeight="1" x14ac:dyDescent="0.3">
      <c r="A117" s="1" t="str">
        <f>IF(B116="imputation","Explain the imputation technique you will apply.",IF(B116="other","Explain which method you will apply to deal with item non-response.",""))</f>
        <v/>
      </c>
      <c r="B117" s="16"/>
      <c r="D117" s="127"/>
      <c r="E117" s="128"/>
      <c r="F117" s="127"/>
      <c r="G117" s="128"/>
      <c r="H117" s="46"/>
      <c r="I117" s="46"/>
      <c r="J117" s="46"/>
      <c r="K117" s="46"/>
      <c r="L117" s="46"/>
      <c r="M117" s="46"/>
      <c r="N117" s="46"/>
      <c r="O117" s="30"/>
    </row>
    <row r="118" spans="1:15" ht="30" customHeight="1" x14ac:dyDescent="0.3">
      <c r="A118" s="1" t="s">
        <v>54</v>
      </c>
      <c r="B118" s="16"/>
      <c r="D118" s="127"/>
      <c r="E118" s="128"/>
      <c r="F118" s="127"/>
      <c r="G118" s="128"/>
      <c r="H118" s="46"/>
      <c r="I118" s="46"/>
      <c r="J118" s="46"/>
      <c r="K118" s="46"/>
      <c r="L118" s="46"/>
      <c r="M118" s="46"/>
      <c r="N118" s="46"/>
      <c r="O118" s="30"/>
    </row>
    <row r="119" spans="1:15" ht="120" customHeight="1" x14ac:dyDescent="0.3">
      <c r="A119" s="1" t="str">
        <f>IF(B118="imputation","Explain the imputation technique you will apply.",IF(B118="other","Explain which method you will apply to deal with unit non-response.",""))</f>
        <v/>
      </c>
      <c r="B119" s="16"/>
      <c r="D119" s="127"/>
      <c r="E119" s="128"/>
      <c r="F119" s="127"/>
      <c r="G119" s="128"/>
      <c r="H119" s="46"/>
      <c r="I119" s="46"/>
      <c r="J119" s="46"/>
      <c r="K119" s="46"/>
      <c r="L119" s="46"/>
      <c r="M119" s="46"/>
      <c r="N119" s="46"/>
      <c r="O119" s="30"/>
    </row>
    <row r="120" spans="1:15" ht="30" customHeight="1" x14ac:dyDescent="0.3">
      <c r="A120" s="141" t="s">
        <v>18</v>
      </c>
      <c r="B120" s="142"/>
      <c r="D120" s="127"/>
      <c r="E120" s="128"/>
      <c r="F120" s="189"/>
      <c r="G120" s="190"/>
      <c r="H120" s="46"/>
      <c r="I120" s="46"/>
      <c r="J120" s="46"/>
      <c r="K120" s="46"/>
      <c r="L120" s="46"/>
      <c r="M120" s="46"/>
      <c r="N120" s="46"/>
      <c r="O120" s="30"/>
    </row>
    <row r="121" spans="1:15" ht="120" customHeight="1" x14ac:dyDescent="0.3">
      <c r="A121" s="139"/>
      <c r="B121" s="140"/>
      <c r="D121" s="127"/>
      <c r="E121" s="128"/>
      <c r="F121" s="124"/>
      <c r="G121" s="86"/>
      <c r="H121" s="46"/>
      <c r="I121" s="46"/>
      <c r="J121" s="46"/>
      <c r="K121" s="46"/>
      <c r="L121" s="46"/>
      <c r="M121" s="46"/>
      <c r="N121" s="46"/>
      <c r="O121" s="30"/>
    </row>
    <row r="122" spans="1:15" ht="15" customHeight="1" thickBot="1" x14ac:dyDescent="0.35">
      <c r="A122" s="133"/>
      <c r="B122" s="134"/>
      <c r="D122" s="129"/>
      <c r="E122" s="130"/>
      <c r="F122" s="193"/>
      <c r="G122" s="172"/>
      <c r="H122" s="46"/>
      <c r="I122" s="46"/>
      <c r="J122" s="46"/>
      <c r="K122" s="46"/>
      <c r="L122" s="46"/>
      <c r="M122" s="46"/>
      <c r="N122" s="46"/>
      <c r="O122" s="30"/>
    </row>
    <row r="123" spans="1:15" ht="30" customHeight="1" thickTop="1" thickBot="1" x14ac:dyDescent="0.35">
      <c r="A123" s="145" t="s">
        <v>162</v>
      </c>
      <c r="B123" s="146"/>
      <c r="D123" s="100" t="s">
        <v>94</v>
      </c>
      <c r="E123" s="101"/>
      <c r="F123" s="102"/>
      <c r="G123" s="103"/>
      <c r="H123" s="51"/>
      <c r="I123" s="51"/>
      <c r="J123" s="51"/>
      <c r="K123" s="51"/>
      <c r="L123" s="51"/>
      <c r="M123" s="51"/>
      <c r="N123" s="51"/>
      <c r="O123" s="30"/>
    </row>
    <row r="124" spans="1:15" ht="45" customHeight="1" thickTop="1" x14ac:dyDescent="0.3">
      <c r="A124" s="1" t="s">
        <v>21</v>
      </c>
      <c r="B124" s="16"/>
      <c r="D124" s="170"/>
      <c r="E124" s="136"/>
      <c r="F124" s="135"/>
      <c r="G124" s="136"/>
      <c r="H124" s="46"/>
      <c r="I124" s="46"/>
      <c r="J124" s="46"/>
      <c r="K124" s="46"/>
      <c r="L124" s="46"/>
      <c r="M124" s="46"/>
      <c r="N124" s="46"/>
      <c r="O124" s="30"/>
    </row>
    <row r="125" spans="1:15" ht="60" customHeight="1" x14ac:dyDescent="0.3">
      <c r="A125" s="1" t="str">
        <f>IF(B124="yes","How many survey questions which are NOT from the harmonised EU BCS questionnaire will you include on your questionnaire (use cell on the right)?","")</f>
        <v/>
      </c>
      <c r="B125" s="16"/>
      <c r="D125" s="32" t="str">
        <f>IF(AND(B124="",B125=""),"NA",IF(AND(B124="no",B125&lt;&gt;""),"NA",IF(AND(B124="no",B125=""),"3 / 3",IF(B124="yes",IF(B125="","NA",IF(B125=1,"3 / 3",IF(B125=2,"1 / 3","0 / 3"))),"NA"))))</f>
        <v>NA</v>
      </c>
      <c r="E125" s="35" t="str">
        <f>IF(AND(B124="",B125=""),"Questionnaire incomplete.",IF(AND(B124="no",B125&lt;&gt;""),"Entries are contradictory.",IF(AND(B124="no",B125=""),"Introducing no additional country-specific question keeps the questionnaire short and increases the chances of a prudent completion by the respondent.",IF(B124="yes",IF(B125="","Questionnaire entries are contradictory.",IF(B125=1,"Introducing only one additional country-specific question keeps the questionnaire short and increases the chances of a prudent completion by the respondent.",IF(B125=2,"The number of additional country-specific questions makes the questionnaire long and decreases the chances of a prudent completion by the respondent.","The high number of additional country-specific questions makes the questionnaire long and significantly decreases the chances of a prudent completion by the respondent."))),"Questionnaire incomplete."))))</f>
        <v>Questionnaire incomplete.</v>
      </c>
      <c r="F125" s="40"/>
      <c r="G125" s="35"/>
      <c r="H125" s="46"/>
      <c r="I125" s="46"/>
      <c r="J125" s="46"/>
      <c r="K125" s="46"/>
      <c r="L125" s="46"/>
      <c r="M125" s="46"/>
      <c r="N125" s="46"/>
      <c r="O125" s="30"/>
    </row>
    <row r="126" spans="1:15" ht="30" customHeight="1" x14ac:dyDescent="0.3">
      <c r="A126" s="141" t="str">
        <f>IF(B124="yes", "Do you have further comments regarding the inclusion of non EU BCS questions in your questionnaire (use cell below)?","")</f>
        <v/>
      </c>
      <c r="B126" s="142"/>
      <c r="D126" s="125"/>
      <c r="E126" s="126"/>
      <c r="F126" s="200"/>
      <c r="G126" s="201"/>
      <c r="H126" s="46"/>
      <c r="I126" s="46"/>
      <c r="J126" s="46"/>
      <c r="K126" s="46"/>
      <c r="L126" s="46"/>
      <c r="M126" s="46"/>
      <c r="N126" s="46"/>
      <c r="O126" s="30"/>
    </row>
    <row r="127" spans="1:15" ht="120" customHeight="1" x14ac:dyDescent="0.3">
      <c r="A127" s="143"/>
      <c r="B127" s="144"/>
      <c r="D127" s="127"/>
      <c r="E127" s="128"/>
      <c r="F127" s="202"/>
      <c r="G127" s="203"/>
      <c r="H127" s="46"/>
      <c r="I127" s="46"/>
      <c r="J127" s="46"/>
      <c r="K127" s="46"/>
      <c r="L127" s="46"/>
      <c r="M127" s="46"/>
      <c r="N127" s="46"/>
      <c r="O127" s="30"/>
    </row>
    <row r="128" spans="1:15" ht="15" customHeight="1" thickBot="1" x14ac:dyDescent="0.35">
      <c r="A128" s="133"/>
      <c r="B128" s="134"/>
      <c r="D128" s="129"/>
      <c r="E128" s="130"/>
      <c r="F128" s="204"/>
      <c r="G128" s="205"/>
      <c r="H128" s="46"/>
      <c r="I128" s="46"/>
      <c r="J128" s="46"/>
      <c r="K128" s="46"/>
      <c r="L128" s="46"/>
      <c r="M128" s="46"/>
      <c r="N128" s="46"/>
      <c r="O128" s="30"/>
    </row>
    <row r="129" spans="1:15" ht="30" customHeight="1" thickTop="1" thickBot="1" x14ac:dyDescent="0.35">
      <c r="A129" s="145" t="s">
        <v>163</v>
      </c>
      <c r="B129" s="146"/>
      <c r="D129" s="100" t="s">
        <v>95</v>
      </c>
      <c r="E129" s="101"/>
      <c r="F129" s="102"/>
      <c r="G129" s="103"/>
      <c r="H129" s="51"/>
      <c r="I129" s="51"/>
      <c r="J129" s="51"/>
      <c r="K129" s="51"/>
      <c r="L129" s="51"/>
      <c r="M129" s="51"/>
      <c r="N129" s="51"/>
      <c r="O129" s="30"/>
    </row>
    <row r="130" spans="1:15" ht="30" customHeight="1" thickTop="1" x14ac:dyDescent="0.3">
      <c r="A130" s="131" t="s">
        <v>59</v>
      </c>
      <c r="B130" s="132"/>
      <c r="D130" s="137"/>
      <c r="E130" s="138"/>
      <c r="F130" s="135"/>
      <c r="G130" s="136"/>
      <c r="H130" s="46"/>
      <c r="I130" s="46"/>
      <c r="J130" s="46"/>
      <c r="K130" s="46"/>
      <c r="L130" s="46"/>
      <c r="M130" s="46"/>
      <c r="N130" s="46"/>
      <c r="O130" s="30"/>
    </row>
    <row r="131" spans="1:15" ht="120" customHeight="1" thickBot="1" x14ac:dyDescent="0.35">
      <c r="A131" s="139"/>
      <c r="B131" s="140"/>
      <c r="D131" s="129"/>
      <c r="E131" s="130"/>
      <c r="F131" s="81"/>
      <c r="G131" s="82"/>
      <c r="H131" s="46"/>
      <c r="I131" s="46"/>
      <c r="J131" s="46"/>
      <c r="K131" s="46"/>
      <c r="L131" s="46"/>
      <c r="M131" s="46"/>
      <c r="N131" s="46"/>
      <c r="O131" s="30"/>
    </row>
    <row r="132" spans="1:15" ht="15" customHeight="1" thickTop="1" x14ac:dyDescent="0.3">
      <c r="C132" s="87"/>
      <c r="D132" s="88"/>
      <c r="E132" s="89"/>
      <c r="F132" s="88"/>
      <c r="G132" s="89"/>
      <c r="H132" s="87"/>
    </row>
    <row r="133" spans="1:15" s="12" customFormat="1" ht="30" customHeight="1" x14ac:dyDescent="0.3">
      <c r="A133" s="18" t="s">
        <v>63</v>
      </c>
      <c r="B133" s="19" t="s">
        <v>22</v>
      </c>
      <c r="C133" s="80"/>
      <c r="D133" s="89"/>
      <c r="E133" s="89"/>
      <c r="F133" s="89"/>
      <c r="G133" s="89"/>
      <c r="H133" s="80"/>
      <c r="O133" s="24"/>
    </row>
    <row r="134" spans="1:15" s="12" customFormat="1" ht="15" customHeight="1" x14ac:dyDescent="0.3">
      <c r="A134" s="18" t="s">
        <v>65</v>
      </c>
      <c r="B134" s="19" t="s">
        <v>23</v>
      </c>
      <c r="C134" s="80"/>
      <c r="D134" s="89"/>
      <c r="E134" s="89"/>
      <c r="F134" s="89"/>
      <c r="G134" s="89"/>
      <c r="H134" s="80"/>
      <c r="O134" s="24"/>
    </row>
    <row r="135" spans="1:15" s="12" customFormat="1" ht="30" customHeight="1" x14ac:dyDescent="0.3">
      <c r="A135" s="18"/>
      <c r="B135" s="19" t="s">
        <v>24</v>
      </c>
      <c r="C135" s="80"/>
      <c r="D135" s="83"/>
      <c r="E135" s="84"/>
      <c r="F135" s="85"/>
      <c r="G135" s="85"/>
      <c r="H135" s="80"/>
      <c r="O135" s="24"/>
    </row>
    <row r="136" spans="1:15" s="12" customFormat="1" ht="30" customHeight="1" x14ac:dyDescent="0.3">
      <c r="A136" s="18" t="s">
        <v>64</v>
      </c>
      <c r="B136" s="19" t="s">
        <v>25</v>
      </c>
      <c r="C136" s="80"/>
      <c r="D136" s="88"/>
      <c r="E136" s="89"/>
      <c r="F136" s="88"/>
      <c r="G136" s="89"/>
      <c r="H136" s="80"/>
      <c r="O136" s="24"/>
    </row>
    <row r="137" spans="1:15" s="12" customFormat="1" ht="43.2" x14ac:dyDescent="0.3">
      <c r="A137" s="18" t="s">
        <v>67</v>
      </c>
      <c r="B137" s="19" t="s">
        <v>26</v>
      </c>
      <c r="C137" s="80"/>
      <c r="D137" s="89"/>
      <c r="E137" s="89"/>
      <c r="F137" s="88"/>
      <c r="G137" s="87"/>
      <c r="H137" s="80"/>
      <c r="O137" s="24"/>
    </row>
    <row r="138" spans="1:15" s="12" customFormat="1" ht="30" customHeight="1" x14ac:dyDescent="0.3">
      <c r="A138" s="18" t="s">
        <v>66</v>
      </c>
      <c r="B138" s="19" t="s">
        <v>27</v>
      </c>
      <c r="C138" s="80"/>
      <c r="D138" s="89"/>
      <c r="E138" s="89"/>
      <c r="F138" s="88"/>
      <c r="G138" s="89"/>
      <c r="H138" s="80"/>
      <c r="O138" s="24"/>
    </row>
    <row r="139" spans="1:15" s="12" customFormat="1" ht="30" customHeight="1" x14ac:dyDescent="0.3">
      <c r="A139" s="18"/>
      <c r="B139" s="19" t="s">
        <v>28</v>
      </c>
      <c r="C139" s="80"/>
      <c r="D139" s="80"/>
      <c r="E139" s="80"/>
      <c r="F139" s="80"/>
      <c r="G139" s="80"/>
      <c r="H139" s="80"/>
      <c r="O139" s="24"/>
    </row>
    <row r="140" spans="1:15" s="12" customFormat="1" ht="14.4" x14ac:dyDescent="0.3">
      <c r="A140" s="20"/>
      <c r="B140" s="19" t="s">
        <v>29</v>
      </c>
      <c r="C140" s="80"/>
      <c r="D140" s="80"/>
      <c r="E140" s="80"/>
      <c r="F140" s="80"/>
      <c r="G140" s="80"/>
      <c r="H140" s="80"/>
      <c r="O140" s="24"/>
    </row>
    <row r="141" spans="1:15" s="12" customFormat="1" ht="30" customHeight="1" x14ac:dyDescent="0.3">
      <c r="A141" s="18"/>
      <c r="B141" s="19" t="s">
        <v>30</v>
      </c>
      <c r="C141" s="80"/>
      <c r="D141" s="80"/>
      <c r="E141" s="80"/>
      <c r="F141" s="80"/>
      <c r="G141" s="80"/>
      <c r="H141" s="80"/>
      <c r="O141" s="24"/>
    </row>
    <row r="142" spans="1:15" s="12" customFormat="1" ht="30" customHeight="1" x14ac:dyDescent="0.3">
      <c r="A142" s="18"/>
      <c r="B142" s="19" t="s">
        <v>31</v>
      </c>
      <c r="C142" s="80"/>
      <c r="D142" s="53"/>
      <c r="E142" s="53"/>
      <c r="F142" s="53"/>
      <c r="G142" s="53"/>
      <c r="H142" s="53"/>
      <c r="O142" s="24"/>
    </row>
    <row r="143" spans="1:15" s="12" customFormat="1" ht="30" customHeight="1" x14ac:dyDescent="0.3">
      <c r="A143" s="18"/>
      <c r="B143" s="19" t="s">
        <v>32</v>
      </c>
      <c r="C143" s="80"/>
      <c r="D143" s="53"/>
      <c r="E143" s="53"/>
      <c r="F143" s="53"/>
      <c r="G143" s="53"/>
      <c r="H143" s="53"/>
      <c r="O143" s="24"/>
    </row>
    <row r="144" spans="1:15" s="12" customFormat="1" ht="30" customHeight="1" x14ac:dyDescent="0.3">
      <c r="A144" s="18"/>
      <c r="B144" s="19" t="s">
        <v>33</v>
      </c>
      <c r="C144" s="80"/>
      <c r="D144" s="53"/>
      <c r="E144" s="53"/>
      <c r="F144" s="53"/>
      <c r="G144" s="53"/>
      <c r="H144" s="53"/>
      <c r="O144" s="24"/>
    </row>
    <row r="145" spans="1:15" s="12" customFormat="1" ht="30" customHeight="1" x14ac:dyDescent="0.3">
      <c r="A145" s="18"/>
      <c r="B145" s="19" t="s">
        <v>34</v>
      </c>
      <c r="C145" s="80"/>
      <c r="D145" s="53"/>
      <c r="E145" s="53"/>
      <c r="F145" s="53"/>
      <c r="G145" s="53"/>
      <c r="H145" s="53"/>
      <c r="O145" s="24"/>
    </row>
    <row r="146" spans="1:15" s="12" customFormat="1" ht="30" customHeight="1" x14ac:dyDescent="0.3">
      <c r="A146" s="18"/>
      <c r="B146" s="19" t="s">
        <v>35</v>
      </c>
      <c r="C146" s="80"/>
      <c r="D146" s="53"/>
      <c r="E146" s="53"/>
      <c r="F146" s="53"/>
      <c r="G146" s="53"/>
      <c r="H146" s="53"/>
      <c r="O146" s="24"/>
    </row>
    <row r="147" spans="1:15" s="12" customFormat="1" ht="30" customHeight="1" x14ac:dyDescent="0.3">
      <c r="A147" s="18"/>
      <c r="B147" s="19" t="s">
        <v>36</v>
      </c>
      <c r="C147" s="80"/>
      <c r="D147" s="53"/>
      <c r="E147" s="53"/>
      <c r="F147" s="53"/>
      <c r="G147" s="53"/>
      <c r="H147" s="53"/>
      <c r="O147" s="24"/>
    </row>
    <row r="148" spans="1:15" s="12" customFormat="1" ht="30" customHeight="1" x14ac:dyDescent="0.3">
      <c r="A148" s="18"/>
      <c r="B148" s="19" t="s">
        <v>37</v>
      </c>
      <c r="C148" s="80"/>
      <c r="D148" s="53"/>
      <c r="E148" s="53"/>
      <c r="F148" s="53"/>
      <c r="G148" s="53"/>
      <c r="H148" s="53"/>
      <c r="O148" s="24"/>
    </row>
    <row r="149" spans="1:15" s="12" customFormat="1" ht="30" customHeight="1" x14ac:dyDescent="0.3">
      <c r="A149" s="18"/>
      <c r="B149" s="19" t="s">
        <v>38</v>
      </c>
      <c r="C149" s="80"/>
      <c r="D149" s="53"/>
      <c r="E149" s="53"/>
      <c r="F149" s="53"/>
      <c r="G149" s="53"/>
      <c r="H149" s="53"/>
      <c r="O149" s="24"/>
    </row>
    <row r="150" spans="1:15" s="12" customFormat="1" ht="30" customHeight="1" x14ac:dyDescent="0.3">
      <c r="A150" s="18"/>
      <c r="B150" s="19" t="s">
        <v>39</v>
      </c>
      <c r="C150" s="80"/>
      <c r="D150" s="53"/>
      <c r="E150" s="53"/>
      <c r="F150" s="53"/>
      <c r="G150" s="53"/>
      <c r="H150" s="53"/>
      <c r="O150" s="24"/>
    </row>
    <row r="151" spans="1:15" s="12" customFormat="1" ht="30" customHeight="1" x14ac:dyDescent="0.3">
      <c r="A151" s="18"/>
      <c r="B151" s="19" t="s">
        <v>40</v>
      </c>
      <c r="C151" s="80"/>
      <c r="D151" s="53"/>
      <c r="E151" s="53"/>
      <c r="F151" s="53"/>
      <c r="G151" s="53"/>
      <c r="H151" s="53"/>
      <c r="O151" s="24"/>
    </row>
    <row r="152" spans="1:15" s="12" customFormat="1" ht="30" customHeight="1" x14ac:dyDescent="0.3">
      <c r="A152" s="18"/>
      <c r="B152" s="19" t="s">
        <v>41</v>
      </c>
      <c r="C152" s="80"/>
      <c r="D152" s="53"/>
      <c r="E152" s="53"/>
      <c r="F152" s="53"/>
      <c r="G152" s="53"/>
      <c r="H152" s="53"/>
      <c r="O152" s="24"/>
    </row>
    <row r="153" spans="1:15" s="12" customFormat="1" ht="30" customHeight="1" x14ac:dyDescent="0.3">
      <c r="A153" s="18"/>
      <c r="B153" s="19" t="s">
        <v>42</v>
      </c>
      <c r="C153" s="28"/>
      <c r="D153" s="53"/>
      <c r="E153" s="53"/>
      <c r="F153" s="53"/>
      <c r="G153" s="53"/>
      <c r="O153" s="24"/>
    </row>
    <row r="154" spans="1:15" s="12" customFormat="1" ht="30" customHeight="1" x14ac:dyDescent="0.3">
      <c r="A154" s="18"/>
      <c r="B154" s="19" t="s">
        <v>43</v>
      </c>
      <c r="C154" s="28"/>
      <c r="D154" s="53"/>
      <c r="E154" s="53"/>
      <c r="F154" s="53"/>
      <c r="G154" s="53"/>
      <c r="O154" s="24"/>
    </row>
    <row r="155" spans="1:15" s="12" customFormat="1" ht="30" customHeight="1" x14ac:dyDescent="0.3">
      <c r="A155" s="18"/>
      <c r="B155" s="19" t="s">
        <v>44</v>
      </c>
      <c r="C155" s="28"/>
      <c r="D155" s="53"/>
      <c r="E155" s="53"/>
      <c r="F155" s="53"/>
      <c r="G155" s="53"/>
      <c r="O155" s="24"/>
    </row>
    <row r="156" spans="1:15" s="12" customFormat="1" ht="30" customHeight="1" x14ac:dyDescent="0.3">
      <c r="A156" s="18"/>
      <c r="B156" s="19" t="s">
        <v>45</v>
      </c>
      <c r="C156" s="28"/>
      <c r="D156" s="53"/>
      <c r="E156" s="53"/>
      <c r="F156" s="53"/>
      <c r="G156" s="53"/>
      <c r="O156" s="24"/>
    </row>
    <row r="157" spans="1:15" s="12" customFormat="1" ht="30" customHeight="1" x14ac:dyDescent="0.3">
      <c r="A157" s="18"/>
      <c r="B157" s="19" t="s">
        <v>46</v>
      </c>
      <c r="C157" s="28"/>
      <c r="D157" s="53"/>
      <c r="E157" s="53"/>
      <c r="F157" s="53"/>
      <c r="G157" s="53"/>
      <c r="O157" s="24"/>
    </row>
    <row r="158" spans="1:15" s="12" customFormat="1" ht="30" customHeight="1" x14ac:dyDescent="0.3">
      <c r="A158" s="18"/>
      <c r="B158" s="19" t="s">
        <v>47</v>
      </c>
      <c r="C158" s="28"/>
      <c r="D158" s="53"/>
      <c r="E158" s="53"/>
      <c r="F158" s="53"/>
      <c r="G158" s="53"/>
      <c r="O158" s="24"/>
    </row>
    <row r="159" spans="1:15" s="12" customFormat="1" ht="30" customHeight="1" x14ac:dyDescent="0.3">
      <c r="A159" s="18"/>
      <c r="B159" s="19" t="s">
        <v>48</v>
      </c>
      <c r="C159" s="28"/>
      <c r="D159" s="53"/>
      <c r="E159" s="53"/>
      <c r="F159" s="53"/>
      <c r="G159" s="53"/>
      <c r="O159" s="24"/>
    </row>
    <row r="160" spans="1:15" s="12" customFormat="1" ht="30" customHeight="1" x14ac:dyDescent="0.3">
      <c r="A160" s="18"/>
      <c r="B160" s="19" t="s">
        <v>49</v>
      </c>
      <c r="C160" s="28"/>
      <c r="O160" s="24"/>
    </row>
    <row r="161" spans="1:15" s="12" customFormat="1" ht="30" customHeight="1" x14ac:dyDescent="0.3">
      <c r="A161" s="18"/>
      <c r="B161" s="20" t="s">
        <v>153</v>
      </c>
      <c r="C161" s="28"/>
      <c r="O161" s="24"/>
    </row>
    <row r="162" spans="1:15" s="12" customFormat="1" ht="30" customHeight="1" x14ac:dyDescent="0.3">
      <c r="A162" s="18"/>
      <c r="B162" s="19" t="s">
        <v>51</v>
      </c>
      <c r="C162" s="28"/>
      <c r="O162" s="24"/>
    </row>
    <row r="163" spans="1:15" s="12" customFormat="1" ht="30" customHeight="1" x14ac:dyDescent="0.3">
      <c r="A163" s="18"/>
      <c r="B163" s="19" t="s">
        <v>152</v>
      </c>
      <c r="C163" s="28"/>
      <c r="O163" s="24"/>
    </row>
    <row r="164" spans="1:15" s="12" customFormat="1" ht="30" customHeight="1" x14ac:dyDescent="0.3">
      <c r="A164" s="18"/>
      <c r="B164" s="19" t="s">
        <v>52</v>
      </c>
      <c r="C164" s="28"/>
      <c r="O164" s="24"/>
    </row>
    <row r="165" spans="1:15" s="12" customFormat="1" ht="30" customHeight="1" x14ac:dyDescent="0.3">
      <c r="A165" s="18"/>
      <c r="B165" s="19" t="s">
        <v>53</v>
      </c>
      <c r="C165" s="28"/>
      <c r="O165" s="24"/>
    </row>
    <row r="166" spans="1:15" s="12" customFormat="1" ht="30" customHeight="1" x14ac:dyDescent="0.3">
      <c r="A166" s="18"/>
      <c r="B166" s="19" t="s">
        <v>50</v>
      </c>
      <c r="C166" s="28"/>
      <c r="O166" s="24"/>
    </row>
    <row r="167" spans="1:15" s="12" customFormat="1" ht="30" customHeight="1" x14ac:dyDescent="0.3">
      <c r="A167" s="10"/>
      <c r="B167" s="11"/>
      <c r="C167" s="28"/>
      <c r="O167" s="24"/>
    </row>
    <row r="168" spans="1:15" s="12" customFormat="1" ht="30" customHeight="1" x14ac:dyDescent="0.3">
      <c r="A168" s="10"/>
      <c r="B168" s="11"/>
      <c r="C168" s="28"/>
      <c r="O168" s="24"/>
    </row>
    <row r="169" spans="1:15" s="12" customFormat="1" ht="30" customHeight="1" x14ac:dyDescent="0.3">
      <c r="A169" s="10"/>
      <c r="B169" s="11"/>
      <c r="C169" s="28"/>
      <c r="O169" s="24"/>
    </row>
    <row r="170" spans="1:15" s="12" customFormat="1" ht="30" customHeight="1" x14ac:dyDescent="0.3">
      <c r="A170" s="10"/>
      <c r="B170" s="11"/>
      <c r="C170" s="28"/>
      <c r="O170" s="24"/>
    </row>
    <row r="171" spans="1:15" s="12" customFormat="1" ht="30" customHeight="1" x14ac:dyDescent="0.3">
      <c r="A171" s="10"/>
      <c r="B171" s="11"/>
      <c r="C171" s="28"/>
      <c r="O171" s="24"/>
    </row>
    <row r="172" spans="1:15" s="12" customFormat="1" ht="30" customHeight="1" x14ac:dyDescent="0.3">
      <c r="A172" s="10"/>
      <c r="B172" s="11"/>
      <c r="C172" s="28"/>
      <c r="O172" s="24"/>
    </row>
    <row r="173" spans="1:15" s="12" customFormat="1" ht="30" customHeight="1" x14ac:dyDescent="0.3">
      <c r="A173" s="10"/>
      <c r="B173" s="11"/>
      <c r="C173" s="28"/>
      <c r="O173" s="24"/>
    </row>
    <row r="174" spans="1:15" s="12" customFormat="1" ht="30" customHeight="1" x14ac:dyDescent="0.3">
      <c r="A174" s="10"/>
      <c r="B174" s="11"/>
      <c r="C174" s="28"/>
      <c r="O174" s="24"/>
    </row>
    <row r="175" spans="1:15" s="12" customFormat="1" ht="30" customHeight="1" x14ac:dyDescent="0.3">
      <c r="A175" s="10"/>
      <c r="B175" s="11"/>
      <c r="C175" s="28"/>
      <c r="O175" s="24"/>
    </row>
    <row r="176" spans="1:15" s="12" customFormat="1" ht="30" customHeight="1" x14ac:dyDescent="0.3">
      <c r="A176" s="10"/>
      <c r="B176" s="11"/>
      <c r="C176" s="28"/>
      <c r="O176" s="24"/>
    </row>
    <row r="177" spans="1:15" s="12" customFormat="1" ht="30" customHeight="1" x14ac:dyDescent="0.3">
      <c r="A177" s="10"/>
      <c r="B177" s="11"/>
      <c r="C177" s="28"/>
      <c r="O177" s="24"/>
    </row>
    <row r="178" spans="1:15" s="12" customFormat="1" ht="30" customHeight="1" x14ac:dyDescent="0.3">
      <c r="A178" s="10"/>
      <c r="B178" s="11"/>
      <c r="C178" s="28"/>
      <c r="O178" s="24"/>
    </row>
    <row r="179" spans="1:15" s="12" customFormat="1" ht="30" customHeight="1" x14ac:dyDescent="0.3">
      <c r="A179" s="10"/>
      <c r="B179" s="11"/>
      <c r="C179" s="28"/>
      <c r="O179" s="24"/>
    </row>
    <row r="180" spans="1:15" s="12" customFormat="1" ht="30" customHeight="1" x14ac:dyDescent="0.3">
      <c r="A180" s="10"/>
      <c r="B180" s="11"/>
      <c r="C180" s="28"/>
      <c r="O180" s="24"/>
    </row>
    <row r="181" spans="1:15" s="12" customFormat="1" ht="30" customHeight="1" x14ac:dyDescent="0.3">
      <c r="A181" s="10"/>
      <c r="B181" s="11"/>
      <c r="C181" s="28"/>
      <c r="O181" s="24"/>
    </row>
    <row r="182" spans="1:15" s="12" customFormat="1" ht="30" customHeight="1" x14ac:dyDescent="0.3">
      <c r="A182" s="10"/>
      <c r="B182" s="11"/>
      <c r="C182" s="28"/>
      <c r="O182" s="24"/>
    </row>
    <row r="183" spans="1:15" s="12" customFormat="1" ht="30" customHeight="1" x14ac:dyDescent="0.3">
      <c r="A183" s="10"/>
      <c r="B183" s="11"/>
      <c r="C183" s="28"/>
      <c r="O183" s="24"/>
    </row>
  </sheetData>
  <sheetProtection algorithmName="SHA-512" hashValue="YjaRe54MCeWSPLZBkQajHzlzoIAF5t8rIOujACIhYVfxSGxtEAkSQwtS62AUYa/pUNEH12h/zWcjdj+wnifPxg==" saltValue="TmLPO/ZKmRtcdmkqnwR/XQ==" spinCount="100000" sheet="1" selectLockedCells="1"/>
  <mergeCells count="114">
    <mergeCell ref="D55:E56"/>
    <mergeCell ref="F55:G56"/>
    <mergeCell ref="D58:E63"/>
    <mergeCell ref="F58:G63"/>
    <mergeCell ref="F126:G128"/>
    <mergeCell ref="F4:G10"/>
    <mergeCell ref="D13:E13"/>
    <mergeCell ref="F13:G13"/>
    <mergeCell ref="D15:E18"/>
    <mergeCell ref="F15:G18"/>
    <mergeCell ref="F42:G51"/>
    <mergeCell ref="D53:E53"/>
    <mergeCell ref="F53:G53"/>
    <mergeCell ref="D52:E52"/>
    <mergeCell ref="D11:E11"/>
    <mergeCell ref="F11:G11"/>
    <mergeCell ref="F20:G30"/>
    <mergeCell ref="D32:E34"/>
    <mergeCell ref="D35:E35"/>
    <mergeCell ref="F35:G35"/>
    <mergeCell ref="F32:G34"/>
    <mergeCell ref="D20:E30"/>
    <mergeCell ref="D42:E51"/>
    <mergeCell ref="D65:E65"/>
    <mergeCell ref="F65:G65"/>
    <mergeCell ref="D68:E72"/>
    <mergeCell ref="F68:G72"/>
    <mergeCell ref="D75:E81"/>
    <mergeCell ref="D84:E84"/>
    <mergeCell ref="F84:G84"/>
    <mergeCell ref="D82:E82"/>
    <mergeCell ref="F82:G82"/>
    <mergeCell ref="F75:G81"/>
    <mergeCell ref="D106:E114"/>
    <mergeCell ref="F116:G120"/>
    <mergeCell ref="D116:E122"/>
    <mergeCell ref="D124:E124"/>
    <mergeCell ref="F124:G124"/>
    <mergeCell ref="F106:G114"/>
    <mergeCell ref="F122:G122"/>
    <mergeCell ref="D86:E92"/>
    <mergeCell ref="D95:E99"/>
    <mergeCell ref="F95:G99"/>
    <mergeCell ref="D101:E104"/>
    <mergeCell ref="F101:G104"/>
    <mergeCell ref="F86:G92"/>
    <mergeCell ref="A1:B1"/>
    <mergeCell ref="A3:B3"/>
    <mergeCell ref="A10:B10"/>
    <mergeCell ref="A34:B34"/>
    <mergeCell ref="A2:B2"/>
    <mergeCell ref="D39:E39"/>
    <mergeCell ref="D4:E10"/>
    <mergeCell ref="A11:B11"/>
    <mergeCell ref="A20:B20"/>
    <mergeCell ref="A4:B4"/>
    <mergeCell ref="D2:E2"/>
    <mergeCell ref="D38:E38"/>
    <mergeCell ref="F2:G2"/>
    <mergeCell ref="A53:B53"/>
    <mergeCell ref="A49:B49"/>
    <mergeCell ref="A52:B52"/>
    <mergeCell ref="F39:G39"/>
    <mergeCell ref="D40:E40"/>
    <mergeCell ref="F40:G40"/>
    <mergeCell ref="A40:B40"/>
    <mergeCell ref="A51:B51"/>
    <mergeCell ref="F52:G52"/>
    <mergeCell ref="F38:G38"/>
    <mergeCell ref="A63:B63"/>
    <mergeCell ref="A65:B65"/>
    <mergeCell ref="A80:B80"/>
    <mergeCell ref="A76:B76"/>
    <mergeCell ref="A35:B35"/>
    <mergeCell ref="A38:B38"/>
    <mergeCell ref="A15:B15"/>
    <mergeCell ref="A39:B39"/>
    <mergeCell ref="A32:B32"/>
    <mergeCell ref="A33:B33"/>
    <mergeCell ref="A77:B77"/>
    <mergeCell ref="A122:B122"/>
    <mergeCell ref="A121:B121"/>
    <mergeCell ref="A42:B42"/>
    <mergeCell ref="A82:B82"/>
    <mergeCell ref="A115:B115"/>
    <mergeCell ref="A92:B92"/>
    <mergeCell ref="A55:B55"/>
    <mergeCell ref="A106:B106"/>
    <mergeCell ref="A112:B112"/>
    <mergeCell ref="A113:B113"/>
    <mergeCell ref="A64:B64"/>
    <mergeCell ref="A95:B95"/>
    <mergeCell ref="A120:B120"/>
    <mergeCell ref="A90:B90"/>
    <mergeCell ref="A101:B101"/>
    <mergeCell ref="A114:B114"/>
    <mergeCell ref="A79:B79"/>
    <mergeCell ref="A78:B78"/>
    <mergeCell ref="A93:B93"/>
    <mergeCell ref="A50:B50"/>
    <mergeCell ref="A61:B61"/>
    <mergeCell ref="A62:B62"/>
    <mergeCell ref="A81:B81"/>
    <mergeCell ref="A91:B91"/>
    <mergeCell ref="D126:E128"/>
    <mergeCell ref="A130:B130"/>
    <mergeCell ref="A128:B128"/>
    <mergeCell ref="F130:G130"/>
    <mergeCell ref="D130:E131"/>
    <mergeCell ref="A131:B131"/>
    <mergeCell ref="A126:B126"/>
    <mergeCell ref="A127:B127"/>
    <mergeCell ref="A123:B123"/>
    <mergeCell ref="A129:B129"/>
  </mergeCells>
  <conditionalFormatting sqref="B12">
    <cfRule type="expression" dxfId="146" priority="380" stopIfTrue="1">
      <formula>$B12=""</formula>
    </cfRule>
  </conditionalFormatting>
  <conditionalFormatting sqref="B14">
    <cfRule type="expression" dxfId="145" priority="375" stopIfTrue="1">
      <formula>$B14=""</formula>
    </cfRule>
  </conditionalFormatting>
  <conditionalFormatting sqref="B19">
    <cfRule type="expression" dxfId="144" priority="373" stopIfTrue="1">
      <formula>$B19=""</formula>
    </cfRule>
  </conditionalFormatting>
  <conditionalFormatting sqref="B36">
    <cfRule type="expression" dxfId="143" priority="366" stopIfTrue="1">
      <formula>$B$36=""</formula>
    </cfRule>
  </conditionalFormatting>
  <conditionalFormatting sqref="B54">
    <cfRule type="expression" dxfId="142" priority="365" stopIfTrue="1">
      <formula>$B$54=""</formula>
    </cfRule>
  </conditionalFormatting>
  <conditionalFormatting sqref="B66">
    <cfRule type="expression" dxfId="141" priority="363" stopIfTrue="1">
      <formula>$B66=""</formula>
    </cfRule>
  </conditionalFormatting>
  <conditionalFormatting sqref="B83">
    <cfRule type="expression" dxfId="140" priority="362" stopIfTrue="1">
      <formula>$B83=""</formula>
    </cfRule>
  </conditionalFormatting>
  <conditionalFormatting sqref="B27">
    <cfRule type="expression" dxfId="139" priority="313" stopIfTrue="1">
      <formula>$B27=""</formula>
    </cfRule>
  </conditionalFormatting>
  <conditionalFormatting sqref="B28">
    <cfRule type="expression" dxfId="138" priority="312" stopIfTrue="1">
      <formula>$B28=""</formula>
    </cfRule>
  </conditionalFormatting>
  <conditionalFormatting sqref="B29">
    <cfRule type="expression" dxfId="137" priority="311" stopIfTrue="1">
      <formula>$B29=""</formula>
    </cfRule>
  </conditionalFormatting>
  <conditionalFormatting sqref="B31">
    <cfRule type="expression" dxfId="136" priority="310" stopIfTrue="1">
      <formula>$B31=""</formula>
    </cfRule>
  </conditionalFormatting>
  <conditionalFormatting sqref="A33:B33">
    <cfRule type="expression" dxfId="135" priority="309" stopIfTrue="1">
      <formula>($A$33="")</formula>
    </cfRule>
  </conditionalFormatting>
  <conditionalFormatting sqref="B47">
    <cfRule type="expression" priority="264" stopIfTrue="1">
      <formula>AND($A47&lt;&gt;"",$B47&lt;&gt;"")</formula>
    </cfRule>
    <cfRule type="expression" dxfId="134" priority="265" stopIfTrue="1">
      <formula>AND($A47&lt;&gt;"",$B47="")</formula>
    </cfRule>
    <cfRule type="expression" dxfId="133" priority="266" stopIfTrue="1">
      <formula>AND($A47="",$B47&lt;&gt;"")</formula>
    </cfRule>
  </conditionalFormatting>
  <conditionalFormatting sqref="B84">
    <cfRule type="expression" priority="248" stopIfTrue="1">
      <formula>AND($A84&lt;&gt;"",$B84&lt;&gt;"")</formula>
    </cfRule>
    <cfRule type="expression" dxfId="132" priority="249" stopIfTrue="1">
      <formula>AND($A84&lt;&gt;"",$B84="")</formula>
    </cfRule>
    <cfRule type="expression" dxfId="131" priority="250" stopIfTrue="1">
      <formula>AND($A84="",$B84&lt;&gt;"")</formula>
    </cfRule>
  </conditionalFormatting>
  <conditionalFormatting sqref="B85">
    <cfRule type="expression" priority="245" stopIfTrue="1">
      <formula>AND($A85&lt;&gt;"",$B85&lt;&gt;"")</formula>
    </cfRule>
    <cfRule type="expression" dxfId="130" priority="246" stopIfTrue="1">
      <formula>AND($A85&lt;&gt;"",$B85="")</formula>
    </cfRule>
    <cfRule type="expression" dxfId="129" priority="247" stopIfTrue="1">
      <formula>AND($A85="",$B85&lt;&gt;"")</formula>
    </cfRule>
  </conditionalFormatting>
  <conditionalFormatting sqref="A91:B91">
    <cfRule type="expression" dxfId="128" priority="244" stopIfTrue="1">
      <formula>($A91="")</formula>
    </cfRule>
  </conditionalFormatting>
  <conditionalFormatting sqref="B94">
    <cfRule type="expression" priority="241" stopIfTrue="1">
      <formula>AND($A94&lt;&gt;"",$B94&lt;&gt;"")</formula>
    </cfRule>
    <cfRule type="expression" dxfId="127" priority="242" stopIfTrue="1">
      <formula>AND($A94&lt;&gt;"",$B94="")</formula>
    </cfRule>
    <cfRule type="expression" dxfId="126" priority="243" stopIfTrue="1">
      <formula>AND($A94="",$B94&lt;&gt;"")</formula>
    </cfRule>
  </conditionalFormatting>
  <conditionalFormatting sqref="B96">
    <cfRule type="expression" priority="238" stopIfTrue="1">
      <formula>AND($A96&lt;&gt;"",$B96&lt;&gt;"")</formula>
    </cfRule>
    <cfRule type="expression" dxfId="125" priority="239" stopIfTrue="1">
      <formula>AND($A96&lt;&gt;"",$B96="")</formula>
    </cfRule>
    <cfRule type="expression" dxfId="124" priority="240" stopIfTrue="1">
      <formula>AND($A96="",$B96&lt;&gt;"")</formula>
    </cfRule>
  </conditionalFormatting>
  <conditionalFormatting sqref="B97">
    <cfRule type="expression" priority="235" stopIfTrue="1">
      <formula>AND($A97&lt;&gt;"",$B97&lt;&gt;"")</formula>
    </cfRule>
    <cfRule type="expression" dxfId="123" priority="236" stopIfTrue="1">
      <formula>AND($A97&lt;&gt;"",$B97="")</formula>
    </cfRule>
    <cfRule type="expression" dxfId="122" priority="237" stopIfTrue="1">
      <formula>AND($A97="",$B97&lt;&gt;"")</formula>
    </cfRule>
  </conditionalFormatting>
  <conditionalFormatting sqref="B98">
    <cfRule type="expression" priority="232" stopIfTrue="1">
      <formula>AND($A98&lt;&gt;"",$B98&lt;&gt;"")</formula>
    </cfRule>
    <cfRule type="expression" dxfId="121" priority="233" stopIfTrue="1">
      <formula>AND($A98&lt;&gt;"",$B98="")</formula>
    </cfRule>
    <cfRule type="expression" dxfId="120" priority="234" stopIfTrue="1">
      <formula>AND($A98="",$B98&lt;&gt;"")</formula>
    </cfRule>
  </conditionalFormatting>
  <conditionalFormatting sqref="B99">
    <cfRule type="expression" priority="229" stopIfTrue="1">
      <formula>AND($A99&lt;&gt;"",$B99&lt;&gt;"")</formula>
    </cfRule>
    <cfRule type="expression" dxfId="119" priority="230" stopIfTrue="1">
      <formula>AND($A99&lt;&gt;"",$B99="")</formula>
    </cfRule>
    <cfRule type="expression" dxfId="118" priority="231" stopIfTrue="1">
      <formula>AND($A99="",$B99&lt;&gt;"")</formula>
    </cfRule>
  </conditionalFormatting>
  <conditionalFormatting sqref="B100">
    <cfRule type="expression" priority="226" stopIfTrue="1">
      <formula>AND($A100&lt;&gt;"",$B100&lt;&gt;"")</formula>
    </cfRule>
    <cfRule type="expression" dxfId="117" priority="227" stopIfTrue="1">
      <formula>AND($A100&lt;&gt;"",$B100="")</formula>
    </cfRule>
    <cfRule type="expression" dxfId="116" priority="228" stopIfTrue="1">
      <formula>AND($A100="",$B100&lt;&gt;"")</formula>
    </cfRule>
  </conditionalFormatting>
  <conditionalFormatting sqref="B102">
    <cfRule type="expression" priority="223" stopIfTrue="1">
      <formula>AND($A102&lt;&gt;"",$B102&lt;&gt;"")</formula>
    </cfRule>
    <cfRule type="expression" dxfId="115" priority="224" stopIfTrue="1">
      <formula>AND($A102&lt;&gt;"",$B102="")</formula>
    </cfRule>
    <cfRule type="expression" dxfId="114" priority="225" stopIfTrue="1">
      <formula>AND($A102="",$B102&lt;&gt;"")</formula>
    </cfRule>
  </conditionalFormatting>
  <conditionalFormatting sqref="B103">
    <cfRule type="expression" priority="220" stopIfTrue="1">
      <formula>AND($A103&lt;&gt;"",$B103&lt;&gt;"")</formula>
    </cfRule>
    <cfRule type="expression" dxfId="113" priority="221" stopIfTrue="1">
      <formula>AND($A103&lt;&gt;"",$B103="")</formula>
    </cfRule>
    <cfRule type="expression" dxfId="112" priority="222" stopIfTrue="1">
      <formula>AND($A103="",$B103&lt;&gt;"")</formula>
    </cfRule>
  </conditionalFormatting>
  <conditionalFormatting sqref="B104">
    <cfRule type="expression" priority="217" stopIfTrue="1">
      <formula>AND($A104&lt;&gt;"",$B104&lt;&gt;"")</formula>
    </cfRule>
    <cfRule type="expression" dxfId="111" priority="218" stopIfTrue="1">
      <formula>AND($A104&lt;&gt;"",$B104="")</formula>
    </cfRule>
    <cfRule type="expression" dxfId="110" priority="219" stopIfTrue="1">
      <formula>AND($A104="",$B104&lt;&gt;"")</formula>
    </cfRule>
  </conditionalFormatting>
  <conditionalFormatting sqref="B105">
    <cfRule type="expression" priority="214" stopIfTrue="1">
      <formula>AND($A105&lt;&gt;"",$B105&lt;&gt;"")</formula>
    </cfRule>
    <cfRule type="expression" dxfId="109" priority="215" stopIfTrue="1">
      <formula>AND($A105&lt;&gt;"",$B105="")</formula>
    </cfRule>
    <cfRule type="expression" dxfId="108" priority="216" stopIfTrue="1">
      <formula>AND($A105="",$B105&lt;&gt;"")</formula>
    </cfRule>
  </conditionalFormatting>
  <conditionalFormatting sqref="B107">
    <cfRule type="expression" priority="211" stopIfTrue="1">
      <formula>AND($A107&lt;&gt;"",$B107&lt;&gt;"")</formula>
    </cfRule>
    <cfRule type="expression" dxfId="107" priority="212" stopIfTrue="1">
      <formula>AND($A107&lt;&gt;"",$B107="")</formula>
    </cfRule>
    <cfRule type="expression" dxfId="106" priority="213" stopIfTrue="1">
      <formula>AND($A107="",$B107&lt;&gt;"")</formula>
    </cfRule>
  </conditionalFormatting>
  <conditionalFormatting sqref="B108">
    <cfRule type="expression" priority="208" stopIfTrue="1">
      <formula>AND($A108&lt;&gt;"",$B108&lt;&gt;"")</formula>
    </cfRule>
    <cfRule type="expression" dxfId="105" priority="209" stopIfTrue="1">
      <formula>AND($A108&lt;&gt;"",$B108="")</formula>
    </cfRule>
    <cfRule type="expression" dxfId="104" priority="210" stopIfTrue="1">
      <formula>AND($A108="",$B108&lt;&gt;"")</formula>
    </cfRule>
  </conditionalFormatting>
  <conditionalFormatting sqref="B109">
    <cfRule type="expression" priority="205" stopIfTrue="1">
      <formula>AND($A109&lt;&gt;"",$B109&lt;&gt;"")</formula>
    </cfRule>
    <cfRule type="expression" dxfId="103" priority="206" stopIfTrue="1">
      <formula>AND($A109&lt;&gt;"",$B109="")</formula>
    </cfRule>
    <cfRule type="expression" dxfId="102" priority="207" stopIfTrue="1">
      <formula>AND($A109="",$B109&lt;&gt;"")</formula>
    </cfRule>
  </conditionalFormatting>
  <conditionalFormatting sqref="B110">
    <cfRule type="expression" priority="202" stopIfTrue="1">
      <formula>AND($A110&lt;&gt;"",$B110&lt;&gt;"")</formula>
    </cfRule>
    <cfRule type="expression" dxfId="101" priority="203" stopIfTrue="1">
      <formula>AND($A110&lt;&gt;"",$B110="")</formula>
    </cfRule>
    <cfRule type="expression" dxfId="100" priority="204" stopIfTrue="1">
      <formula>AND($A110="",$B110&lt;&gt;"")</formula>
    </cfRule>
  </conditionalFormatting>
  <conditionalFormatting sqref="B111">
    <cfRule type="expression" priority="199" stopIfTrue="1">
      <formula>AND($A111&lt;&gt;"",$B111&lt;&gt;"")</formula>
    </cfRule>
    <cfRule type="expression" dxfId="99" priority="200" stopIfTrue="1">
      <formula>AND($A111&lt;&gt;"",$B111="")</formula>
    </cfRule>
    <cfRule type="expression" dxfId="98" priority="201" stopIfTrue="1">
      <formula>AND($A111="",$B111&lt;&gt;"")</formula>
    </cfRule>
  </conditionalFormatting>
  <conditionalFormatting sqref="A113:B113">
    <cfRule type="expression" dxfId="97" priority="198" stopIfTrue="1">
      <formula>($A113="")</formula>
    </cfRule>
  </conditionalFormatting>
  <conditionalFormatting sqref="A121:B121">
    <cfRule type="expression" dxfId="96" priority="197" stopIfTrue="1">
      <formula>($A121="")</formula>
    </cfRule>
  </conditionalFormatting>
  <conditionalFormatting sqref="B116">
    <cfRule type="expression" priority="194" stopIfTrue="1">
      <formula>AND($A116&lt;&gt;"",$B116&lt;&gt;"")</formula>
    </cfRule>
    <cfRule type="expression" dxfId="95" priority="195" stopIfTrue="1">
      <formula>AND($A116&lt;&gt;"",$B116="")</formula>
    </cfRule>
    <cfRule type="expression" dxfId="94" priority="196" stopIfTrue="1">
      <formula>AND($A116="",$B116&lt;&gt;"")</formula>
    </cfRule>
  </conditionalFormatting>
  <conditionalFormatting sqref="B117 B119">
    <cfRule type="expression" priority="191" stopIfTrue="1">
      <formula>AND($A117&lt;&gt;"",$B117&lt;&gt;"")</formula>
    </cfRule>
    <cfRule type="expression" dxfId="93" priority="192" stopIfTrue="1">
      <formula>AND($A117&lt;&gt;"",$B117="")</formula>
    </cfRule>
    <cfRule type="expression" dxfId="92" priority="193" stopIfTrue="1">
      <formula>AND($A117="",$B117&lt;&gt;"")</formula>
    </cfRule>
  </conditionalFormatting>
  <conditionalFormatting sqref="B124">
    <cfRule type="expression" priority="185" stopIfTrue="1">
      <formula>AND($A124&lt;&gt;"",$B124&lt;&gt;"")</formula>
    </cfRule>
    <cfRule type="expression" dxfId="91" priority="186" stopIfTrue="1">
      <formula>AND($A124&lt;&gt;"",$B124="")</formula>
    </cfRule>
    <cfRule type="expression" dxfId="90" priority="187" stopIfTrue="1">
      <formula>AND($A124="",$B124&lt;&gt;"")</formula>
    </cfRule>
  </conditionalFormatting>
  <conditionalFormatting sqref="B125">
    <cfRule type="expression" priority="182" stopIfTrue="1">
      <formula>AND($A125&lt;&gt;"",$B125&lt;&gt;"")</formula>
    </cfRule>
    <cfRule type="expression" dxfId="89" priority="183" stopIfTrue="1">
      <formula>AND($A125&lt;&gt;"",$B125="")</formula>
    </cfRule>
    <cfRule type="expression" dxfId="88" priority="184" stopIfTrue="1">
      <formula>AND($A125="",$B125&lt;&gt;"")</formula>
    </cfRule>
  </conditionalFormatting>
  <conditionalFormatting sqref="A131:B131">
    <cfRule type="expression" dxfId="87" priority="181" stopIfTrue="1">
      <formula>($A131="")</formula>
    </cfRule>
  </conditionalFormatting>
  <conditionalFormatting sqref="B5">
    <cfRule type="expression" priority="178" stopIfTrue="1">
      <formula>AND($A5&lt;&gt;"",$B5&lt;&gt;"")</formula>
    </cfRule>
    <cfRule type="expression" dxfId="86" priority="179" stopIfTrue="1">
      <formula>AND($A5&lt;&gt;"",$B5="")</formula>
    </cfRule>
    <cfRule type="expression" dxfId="85" priority="180" stopIfTrue="1">
      <formula>AND($A5="",$B5&lt;&gt;"")</formula>
    </cfRule>
  </conditionalFormatting>
  <conditionalFormatting sqref="B6">
    <cfRule type="expression" priority="175" stopIfTrue="1">
      <formula>AND($A6&lt;&gt;"",$B6&lt;&gt;"")</formula>
    </cfRule>
    <cfRule type="expression" dxfId="84" priority="176" stopIfTrue="1">
      <formula>AND($A6&lt;&gt;"",$B6="")</formula>
    </cfRule>
    <cfRule type="expression" dxfId="83" priority="177" stopIfTrue="1">
      <formula>AND($A6="",$B6&lt;&gt;"")</formula>
    </cfRule>
  </conditionalFormatting>
  <conditionalFormatting sqref="B7">
    <cfRule type="expression" priority="172" stopIfTrue="1">
      <formula>AND($A7&lt;&gt;"",$B7&lt;&gt;"")</formula>
    </cfRule>
    <cfRule type="expression" dxfId="82" priority="173" stopIfTrue="1">
      <formula>AND($A7&lt;&gt;"",$B7="")</formula>
    </cfRule>
    <cfRule type="expression" dxfId="81" priority="174" stopIfTrue="1">
      <formula>AND($A7="",$B7&lt;&gt;"")</formula>
    </cfRule>
  </conditionalFormatting>
  <conditionalFormatting sqref="B8">
    <cfRule type="expression" priority="169" stopIfTrue="1">
      <formula>AND($A8&lt;&gt;"",$B8&lt;&gt;"")</formula>
    </cfRule>
    <cfRule type="expression" dxfId="80" priority="170" stopIfTrue="1">
      <formula>AND($A8&lt;&gt;"",$B8="")</formula>
    </cfRule>
    <cfRule type="expression" dxfId="79" priority="171" stopIfTrue="1">
      <formula>AND($A8="",$B8&lt;&gt;"")</formula>
    </cfRule>
  </conditionalFormatting>
  <conditionalFormatting sqref="B9">
    <cfRule type="expression" priority="166" stopIfTrue="1">
      <formula>AND($A9&lt;&gt;"",$B9&lt;&gt;"")</formula>
    </cfRule>
    <cfRule type="expression" dxfId="78" priority="167" stopIfTrue="1">
      <formula>AND($A9&lt;&gt;"",$B9="")</formula>
    </cfRule>
    <cfRule type="expression" dxfId="77" priority="168" stopIfTrue="1">
      <formula>AND($A9="",$B9&lt;&gt;"")</formula>
    </cfRule>
  </conditionalFormatting>
  <conditionalFormatting sqref="B13">
    <cfRule type="expression" priority="163" stopIfTrue="1">
      <formula>AND($A13&lt;&gt;"",$B13&lt;&gt;"")</formula>
    </cfRule>
    <cfRule type="expression" dxfId="76" priority="164" stopIfTrue="1">
      <formula>AND($A13&lt;&gt;"",$B13="")</formula>
    </cfRule>
    <cfRule type="expression" dxfId="75" priority="165" stopIfTrue="1">
      <formula>AND($A13="",$B13&lt;&gt;"")</formula>
    </cfRule>
  </conditionalFormatting>
  <conditionalFormatting sqref="B58">
    <cfRule type="expression" priority="112" stopIfTrue="1">
      <formula>AND($A58&lt;&gt;"",$B58&lt;&gt;"")</formula>
    </cfRule>
    <cfRule type="expression" dxfId="74" priority="113" stopIfTrue="1">
      <formula>AND($A58&lt;&gt;"",$B58="")</formula>
    </cfRule>
    <cfRule type="expression" dxfId="73" priority="114" stopIfTrue="1">
      <formula>AND($A58="",$B58&lt;&gt;"")</formula>
    </cfRule>
  </conditionalFormatting>
  <conditionalFormatting sqref="B21">
    <cfRule type="expression" priority="157" stopIfTrue="1">
      <formula>AND($A21&lt;&gt;"",$B21&lt;&gt;"")</formula>
    </cfRule>
    <cfRule type="expression" dxfId="72" priority="158" stopIfTrue="1">
      <formula>AND($A21&lt;&gt;"",$B21="")</formula>
    </cfRule>
    <cfRule type="expression" dxfId="71" priority="159" stopIfTrue="1">
      <formula>AND($A21="",$B21&lt;&gt;"")</formula>
    </cfRule>
  </conditionalFormatting>
  <conditionalFormatting sqref="B22">
    <cfRule type="expression" priority="154" stopIfTrue="1">
      <formula>AND($A22&lt;&gt;"",$B22&lt;&gt;"")</formula>
    </cfRule>
    <cfRule type="expression" dxfId="70" priority="155" stopIfTrue="1">
      <formula>AND($A22&lt;&gt;"",$B22="")</formula>
    </cfRule>
    <cfRule type="expression" dxfId="69" priority="156" stopIfTrue="1">
      <formula>AND($A22="",$B22&lt;&gt;"")</formula>
    </cfRule>
  </conditionalFormatting>
  <conditionalFormatting sqref="B23">
    <cfRule type="expression" priority="151" stopIfTrue="1">
      <formula>AND($A23&lt;&gt;"",$B23&lt;&gt;"")</formula>
    </cfRule>
    <cfRule type="expression" dxfId="68" priority="152" stopIfTrue="1">
      <formula>AND($A23&lt;&gt;"",$B23="")</formula>
    </cfRule>
    <cfRule type="expression" dxfId="67" priority="153" stopIfTrue="1">
      <formula>AND($A23="",$B23&lt;&gt;"")</formula>
    </cfRule>
  </conditionalFormatting>
  <conditionalFormatting sqref="B24">
    <cfRule type="expression" priority="148" stopIfTrue="1">
      <formula>AND($A24&lt;&gt;"",$B24&lt;&gt;"")</formula>
    </cfRule>
    <cfRule type="expression" dxfId="66" priority="149" stopIfTrue="1">
      <formula>AND($A24&lt;&gt;"",$B24="")</formula>
    </cfRule>
    <cfRule type="expression" dxfId="65" priority="150" stopIfTrue="1">
      <formula>AND($A24="",$B24&lt;&gt;"")</formula>
    </cfRule>
  </conditionalFormatting>
  <conditionalFormatting sqref="B25">
    <cfRule type="expression" priority="139" stopIfTrue="1">
      <formula>AND($A25&lt;&gt;"",$B25&lt;&gt;"")</formula>
    </cfRule>
    <cfRule type="expression" dxfId="64" priority="140" stopIfTrue="1">
      <formula>AND($A25&lt;&gt;"",$B25="")</formula>
    </cfRule>
    <cfRule type="expression" dxfId="63" priority="141" stopIfTrue="1">
      <formula>AND($A25="",$B25&lt;&gt;"")</formula>
    </cfRule>
  </conditionalFormatting>
  <conditionalFormatting sqref="B26">
    <cfRule type="expression" priority="136" stopIfTrue="1">
      <formula>AND($A26&lt;&gt;"",$B26&lt;&gt;"")</formula>
    </cfRule>
    <cfRule type="expression" dxfId="62" priority="137" stopIfTrue="1">
      <formula>AND($A26&lt;&gt;"",$B26="")</formula>
    </cfRule>
    <cfRule type="expression" dxfId="61" priority="138" stopIfTrue="1">
      <formula>AND($A26="",$B26&lt;&gt;"")</formula>
    </cfRule>
  </conditionalFormatting>
  <conditionalFormatting sqref="B43">
    <cfRule type="expression" priority="133" stopIfTrue="1">
      <formula>AND($A43&lt;&gt;"",$B43&lt;&gt;"")</formula>
    </cfRule>
    <cfRule type="expression" dxfId="60" priority="134" stopIfTrue="1">
      <formula>AND($A43&lt;&gt;"",$B43="")</formula>
    </cfRule>
    <cfRule type="expression" dxfId="59" priority="135" stopIfTrue="1">
      <formula>AND($A43="",$B43&lt;&gt;"")</formula>
    </cfRule>
  </conditionalFormatting>
  <conditionalFormatting sqref="B44">
    <cfRule type="expression" priority="130" stopIfTrue="1">
      <formula>AND($A44&lt;&gt;"",$B44&lt;&gt;"")</formula>
    </cfRule>
    <cfRule type="expression" dxfId="58" priority="131" stopIfTrue="1">
      <formula>AND($A44&lt;&gt;"",$B44="")</formula>
    </cfRule>
    <cfRule type="expression" dxfId="57" priority="132" stopIfTrue="1">
      <formula>AND($A44="",$B44&lt;&gt;"")</formula>
    </cfRule>
  </conditionalFormatting>
  <conditionalFormatting sqref="B45">
    <cfRule type="expression" priority="127" stopIfTrue="1">
      <formula>AND($A45&lt;&gt;"",$B45&lt;&gt;"")</formula>
    </cfRule>
    <cfRule type="expression" dxfId="56" priority="128" stopIfTrue="1">
      <formula>AND($A45&lt;&gt;"",$B45="")</formula>
    </cfRule>
    <cfRule type="expression" dxfId="55" priority="129" stopIfTrue="1">
      <formula>AND($A45="",$B45&lt;&gt;"")</formula>
    </cfRule>
  </conditionalFormatting>
  <conditionalFormatting sqref="B46">
    <cfRule type="expression" priority="124" stopIfTrue="1">
      <formula>AND($A46&lt;&gt;"",$B46&lt;&gt;"")</formula>
    </cfRule>
    <cfRule type="expression" dxfId="54" priority="125" stopIfTrue="1">
      <formula>AND($A46&lt;&gt;"",$B46="")</formula>
    </cfRule>
    <cfRule type="expression" dxfId="53" priority="126" stopIfTrue="1">
      <formula>AND($A46="",$B46&lt;&gt;"")</formula>
    </cfRule>
  </conditionalFormatting>
  <conditionalFormatting sqref="B56:B57">
    <cfRule type="expression" priority="115" stopIfTrue="1">
      <formula>AND($A56&lt;&gt;"",$B56&lt;&gt;"")</formula>
    </cfRule>
    <cfRule type="expression" dxfId="52" priority="116" stopIfTrue="1">
      <formula>AND($A56&lt;&gt;"",$B56="")</formula>
    </cfRule>
    <cfRule type="expression" dxfId="51" priority="117" stopIfTrue="1">
      <formula>AND($A56="",$B56&lt;&gt;"")</formula>
    </cfRule>
  </conditionalFormatting>
  <conditionalFormatting sqref="B60">
    <cfRule type="expression" priority="103" stopIfTrue="1">
      <formula>AND($A60&lt;&gt;"",$B60&lt;&gt;"")</formula>
    </cfRule>
    <cfRule type="expression" dxfId="50" priority="104" stopIfTrue="1">
      <formula>AND($A60&lt;&gt;"",$B60="")</formula>
    </cfRule>
    <cfRule type="expression" dxfId="49" priority="105" stopIfTrue="1">
      <formula>AND($A60="",$B60&lt;&gt;"")</formula>
    </cfRule>
  </conditionalFormatting>
  <conditionalFormatting sqref="B48">
    <cfRule type="expression" priority="88" stopIfTrue="1">
      <formula>AND($A48&lt;&gt;"",$B48&lt;&gt;"")</formula>
    </cfRule>
    <cfRule type="expression" dxfId="48" priority="89" stopIfTrue="1">
      <formula>AND($A48&lt;&gt;"",$B48="")</formula>
    </cfRule>
    <cfRule type="expression" dxfId="47" priority="90" stopIfTrue="1">
      <formula>AND($A48="",$B48&lt;&gt;"")</formula>
    </cfRule>
  </conditionalFormatting>
  <conditionalFormatting sqref="B67">
    <cfRule type="expression" priority="79" stopIfTrue="1">
      <formula>AND($A67&lt;&gt;"",$B67&lt;&gt;"")</formula>
    </cfRule>
    <cfRule type="expression" dxfId="46" priority="80" stopIfTrue="1">
      <formula>AND($A67&lt;&gt;"",$B67="")</formula>
    </cfRule>
    <cfRule type="expression" dxfId="45" priority="81" stopIfTrue="1">
      <formula>AND($A67="",$B67&lt;&gt;"")</formula>
    </cfRule>
  </conditionalFormatting>
  <conditionalFormatting sqref="B71">
    <cfRule type="expression" priority="76" stopIfTrue="1">
      <formula>AND($A71&lt;&gt;"",$B71&lt;&gt;"")</formula>
    </cfRule>
    <cfRule type="expression" dxfId="44" priority="77" stopIfTrue="1">
      <formula>AND($A71&lt;&gt;"",$B71="")</formula>
    </cfRule>
    <cfRule type="expression" dxfId="43" priority="78" stopIfTrue="1">
      <formula>AND($A71="",$B71&lt;&gt;"")</formula>
    </cfRule>
  </conditionalFormatting>
  <conditionalFormatting sqref="B72">
    <cfRule type="expression" priority="73" stopIfTrue="1">
      <formula>AND($A72&lt;&gt;"",$B72&lt;&gt;"")</formula>
    </cfRule>
    <cfRule type="expression" dxfId="42" priority="74" stopIfTrue="1">
      <formula>AND($A72&lt;&gt;"",$B72="")</formula>
    </cfRule>
    <cfRule type="expression" dxfId="41" priority="75" stopIfTrue="1">
      <formula>AND($A72="",$B72&lt;&gt;"")</formula>
    </cfRule>
  </conditionalFormatting>
  <conditionalFormatting sqref="B73">
    <cfRule type="expression" priority="70" stopIfTrue="1">
      <formula>AND($A73&lt;&gt;"",$B73&lt;&gt;"")</formula>
    </cfRule>
    <cfRule type="expression" dxfId="40" priority="71" stopIfTrue="1">
      <formula>AND($A73&lt;&gt;"",$B73="")</formula>
    </cfRule>
    <cfRule type="expression" dxfId="39" priority="72" stopIfTrue="1">
      <formula>AND($A73="",$B73&lt;&gt;"")</formula>
    </cfRule>
  </conditionalFormatting>
  <conditionalFormatting sqref="B68">
    <cfRule type="expression" priority="67" stopIfTrue="1">
      <formula>AND($A68&lt;&gt;"",$B68&lt;&gt;"")</formula>
    </cfRule>
    <cfRule type="expression" dxfId="38" priority="68" stopIfTrue="1">
      <formula>AND($A68&lt;&gt;"",$B68="")</formula>
    </cfRule>
    <cfRule type="expression" dxfId="37" priority="69" stopIfTrue="1">
      <formula>AND($A68="",$B68&lt;&gt;"")</formula>
    </cfRule>
  </conditionalFormatting>
  <conditionalFormatting sqref="B70">
    <cfRule type="expression" priority="64" stopIfTrue="1">
      <formula>AND($A70&lt;&gt;"",$B70&lt;&gt;"")</formula>
    </cfRule>
    <cfRule type="expression" dxfId="36" priority="65" stopIfTrue="1">
      <formula>AND($A70&lt;&gt;"",$B70="")</formula>
    </cfRule>
    <cfRule type="expression" dxfId="35" priority="66" stopIfTrue="1">
      <formula>AND($A70="",$B70&lt;&gt;"")</formula>
    </cfRule>
  </conditionalFormatting>
  <conditionalFormatting sqref="B69">
    <cfRule type="expression" priority="61" stopIfTrue="1">
      <formula>AND($A69&lt;&gt;"",$B69&lt;&gt;"")</formula>
    </cfRule>
    <cfRule type="expression" dxfId="34" priority="62" stopIfTrue="1">
      <formula>AND($A69&lt;&gt;"",$B69="")</formula>
    </cfRule>
    <cfRule type="expression" dxfId="33" priority="63" stopIfTrue="1">
      <formula>AND($A69="",$B69&lt;&gt;"")</formula>
    </cfRule>
  </conditionalFormatting>
  <conditionalFormatting sqref="A50">
    <cfRule type="expression" priority="53" stopIfTrue="1">
      <formula>AND($A$49&lt;&gt;"",$A$50&lt;&gt;"")</formula>
    </cfRule>
    <cfRule type="expression" dxfId="32" priority="54" stopIfTrue="1">
      <formula>AND($A$49&lt;&gt;"",$A$50="")</formula>
    </cfRule>
    <cfRule type="expression" dxfId="31" priority="55" stopIfTrue="1">
      <formula>AND($A$49="",$A$50&lt;&gt;"")</formula>
    </cfRule>
  </conditionalFormatting>
  <conditionalFormatting sqref="A62">
    <cfRule type="expression" priority="50" stopIfTrue="1">
      <formula>AND($A$61&lt;&gt;"",$A$62&lt;&gt;"")</formula>
    </cfRule>
    <cfRule type="expression" dxfId="30" priority="51" stopIfTrue="1">
      <formula>AND($A$61&lt;&gt;"",$A$62="")</formula>
    </cfRule>
    <cfRule type="expression" dxfId="29" priority="52" stopIfTrue="1">
      <formula>AND($A$61="",$A$62&lt;&gt;"")</formula>
    </cfRule>
  </conditionalFormatting>
  <conditionalFormatting sqref="B59">
    <cfRule type="expression" priority="44" stopIfTrue="1">
      <formula>AND($A59&lt;&gt;"",$B59&lt;&gt;"")</formula>
    </cfRule>
    <cfRule type="expression" dxfId="28" priority="45" stopIfTrue="1">
      <formula>AND($A59&lt;&gt;"",$B59="")</formula>
    </cfRule>
    <cfRule type="expression" dxfId="27" priority="46" stopIfTrue="1">
      <formula>AND($A59="",$B59&lt;&gt;"")</formula>
    </cfRule>
  </conditionalFormatting>
  <conditionalFormatting sqref="A77">
    <cfRule type="expression" priority="41" stopIfTrue="1">
      <formula>AND($A$76&lt;&gt;"",$A$77&lt;&gt;"")</formula>
    </cfRule>
    <cfRule type="expression" dxfId="26" priority="42" stopIfTrue="1">
      <formula>AND($A$76&lt;&gt;"",$A$77="")</formula>
    </cfRule>
    <cfRule type="expression" dxfId="25" priority="43" stopIfTrue="1">
      <formula>AND($A$76="",$A$77&lt;&gt;"")</formula>
    </cfRule>
  </conditionalFormatting>
  <conditionalFormatting sqref="A80:B80">
    <cfRule type="expression" dxfId="24" priority="37" stopIfTrue="1">
      <formula>$A$80=""</formula>
    </cfRule>
  </conditionalFormatting>
  <conditionalFormatting sqref="B118">
    <cfRule type="expression" priority="34" stopIfTrue="1">
      <formula>AND($A118&lt;&gt;"",$B118&lt;&gt;"")</formula>
    </cfRule>
    <cfRule type="expression" dxfId="23" priority="35" stopIfTrue="1">
      <formula>AND($A118&lt;&gt;"",$B118="")</formula>
    </cfRule>
    <cfRule type="expression" dxfId="22" priority="36" stopIfTrue="1">
      <formula>AND($A118="",$B118&lt;&gt;"")</formula>
    </cfRule>
  </conditionalFormatting>
  <conditionalFormatting sqref="B41">
    <cfRule type="expression" dxfId="21" priority="30" stopIfTrue="1">
      <formula>$B$41=""</formula>
    </cfRule>
  </conditionalFormatting>
  <conditionalFormatting sqref="B37">
    <cfRule type="expression" dxfId="20" priority="29" stopIfTrue="1">
      <formula>$B$37=""</formula>
    </cfRule>
  </conditionalFormatting>
  <conditionalFormatting sqref="A127:C127 H127:IV127">
    <cfRule type="expression" dxfId="19" priority="27" stopIfTrue="1">
      <formula>AND($B$124="yes",$A$127="")</formula>
    </cfRule>
  </conditionalFormatting>
  <conditionalFormatting sqref="A127:B127">
    <cfRule type="expression" dxfId="18" priority="25" stopIfTrue="1">
      <formula>AND($A$126="",$A$127&lt;&gt;"")</formula>
    </cfRule>
    <cfRule type="expression" priority="26" stopIfTrue="1">
      <formula>AND($B$124="yes",$A$127&lt;&gt;"")</formula>
    </cfRule>
  </conditionalFormatting>
  <conditionalFormatting sqref="B87">
    <cfRule type="expression" dxfId="17" priority="22" stopIfTrue="1">
      <formula>AND($A$87="",$B$87&lt;&gt;"")</formula>
    </cfRule>
    <cfRule type="expression" priority="23" stopIfTrue="1">
      <formula>AND($A$87&lt;&gt;"",$B$87&lt;&gt;"")</formula>
    </cfRule>
    <cfRule type="expression" dxfId="16" priority="24" stopIfTrue="1">
      <formula>AND($A$87&lt;&gt;"",$B$87="")</formula>
    </cfRule>
  </conditionalFormatting>
  <conditionalFormatting sqref="B88">
    <cfRule type="expression" dxfId="15" priority="21" stopIfTrue="1">
      <formula>$B$88=""</formula>
    </cfRule>
  </conditionalFormatting>
  <conditionalFormatting sqref="B89">
    <cfRule type="expression" dxfId="14" priority="17" stopIfTrue="1">
      <formula>AND($A$89="",$B$89&lt;&gt;"")</formula>
    </cfRule>
    <cfRule type="expression" priority="18" stopIfTrue="1">
      <formula>AND($A$89&lt;&gt;"",$B$89&lt;&gt;"")</formula>
    </cfRule>
    <cfRule type="expression" dxfId="13" priority="19" stopIfTrue="1">
      <formula>AND($A$89&lt;&gt;"",$B$89="")</formula>
    </cfRule>
  </conditionalFormatting>
  <conditionalFormatting sqref="B16">
    <cfRule type="expression" dxfId="12" priority="14" stopIfTrue="1">
      <formula>AND($A$16="",$B$16&lt;&gt;"")</formula>
    </cfRule>
    <cfRule type="expression" priority="15" stopIfTrue="1">
      <formula>AND($A$16&lt;&gt;"",$B$16&lt;&gt;"")</formula>
    </cfRule>
    <cfRule type="expression" dxfId="11" priority="16" stopIfTrue="1">
      <formula>AND($A$16&lt;&gt;"",$B$16="")</formula>
    </cfRule>
  </conditionalFormatting>
  <conditionalFormatting sqref="B17">
    <cfRule type="expression" dxfId="10" priority="11" stopIfTrue="1">
      <formula>AND($A$17="",$B$17&lt;&gt;"")</formula>
    </cfRule>
    <cfRule type="expression" priority="12" stopIfTrue="1">
      <formula>AND($A$17&lt;&gt;"",$B$17&lt;&gt;"")</formula>
    </cfRule>
    <cfRule type="expression" dxfId="9" priority="13" stopIfTrue="1">
      <formula>AND($A$17&lt;&gt;"",$B$17="")</formula>
    </cfRule>
  </conditionalFormatting>
  <conditionalFormatting sqref="B18">
    <cfRule type="expression" dxfId="8" priority="7" stopIfTrue="1">
      <formula>AND($A$18="",$B$18&lt;&gt;"")</formula>
    </cfRule>
    <cfRule type="expression" priority="9" stopIfTrue="1">
      <formula>AND($A$18&lt;&gt;"",$B$18&lt;&gt;"")</formula>
    </cfRule>
    <cfRule type="expression" dxfId="7" priority="10" stopIfTrue="1">
      <formula>AND($A$18&lt;&gt;"",$B$18="")</formula>
    </cfRule>
  </conditionalFormatting>
  <conditionalFormatting sqref="B86">
    <cfRule type="expression" dxfId="6" priority="2" stopIfTrue="1">
      <formula>$B$86=""</formula>
    </cfRule>
  </conditionalFormatting>
  <conditionalFormatting sqref="B30">
    <cfRule type="expression" dxfId="5" priority="1" stopIfTrue="1">
      <formula>$B$30=""</formula>
    </cfRule>
  </conditionalFormatting>
  <dataValidations count="33">
    <dataValidation type="list" allowBlank="1" showInputMessage="1" showErrorMessage="1" sqref="B6" xr:uid="{00000000-0002-0000-0000-000000000000}">
      <formula1>"industry, investment, services, retail trade, construction"</formula1>
    </dataValidation>
    <dataValidation type="list" allowBlank="1" showInputMessage="1" showErrorMessage="1" sqref="B12" xr:uid="{00000000-0002-0000-0000-000001000000}">
      <formula1>"national official register, membership list, other"</formula1>
    </dataValidation>
    <dataValidation type="list" allowBlank="1" showInputMessage="1" showErrorMessage="1" sqref="B54 B41 B124 B25 B94 B105 B96:B98 B100 B102:B103 B43:B46 B19 B21 B23 B37 B108 B66:B67 B85 B88 B16" xr:uid="{00000000-0002-0000-0000-000002000000}">
      <formula1>"yes, no"</formula1>
    </dataValidation>
    <dataValidation type="list" allowBlank="1" showInputMessage="1" showErrorMessage="1" sqref="B36" xr:uid="{00000000-0002-0000-0000-000003000000}">
      <formula1>"probabilistic sampling, purposive sampling"</formula1>
    </dataValidation>
    <dataValidation type="list" allowBlank="1" showInputMessage="1" showErrorMessage="1" sqref="B56 B58" xr:uid="{00000000-0002-0000-0000-000004000000}">
      <formula1>"no, yes (at firm-level), yes (at stratum-level), yes (at firm- &amp; stratum level)"</formula1>
    </dataValidation>
    <dataValidation type="list" allowBlank="1" showInputMessage="1" showErrorMessage="1" sqref="B83" xr:uid="{00000000-0002-0000-0000-000005000000}">
      <formula1>"questionnaire by post, quest. by email, quest. by post &amp; email, quest. by internet, mixed mode, telephone interview, computer-assisted telephone interview (CATI), personal interview (Face to Face), computer-assisted personal interview (CAPI), other"</formula1>
    </dataValidation>
    <dataValidation type="list" allowBlank="1" showInputMessage="1" showErrorMessage="1" sqref="B116 B118" xr:uid="{00000000-0002-0000-0000-000006000000}">
      <formula1>"none, imputation, other"</formula1>
    </dataValidation>
    <dataValidation type="whole" allowBlank="1" showInputMessage="1" showErrorMessage="1" sqref="B22 B27" xr:uid="{00000000-0002-0000-0000-000007000000}">
      <formula1>0</formula1>
      <formula2>100000000000000</formula2>
    </dataValidation>
    <dataValidation type="whole" allowBlank="1" showInputMessage="1" showErrorMessage="1" sqref="B24" xr:uid="{00000000-0002-0000-0000-000008000000}">
      <formula1>0</formula1>
      <formula2>10000000000000000</formula2>
    </dataValidation>
    <dataValidation type="decimal" allowBlank="1" showInputMessage="1" showErrorMessage="1" sqref="B28:B30 B69 B125" xr:uid="{00000000-0002-0000-0000-000009000000}">
      <formula1>0</formula1>
      <formula2>100</formula2>
    </dataValidation>
    <dataValidation type="list" allowBlank="1" showInputMessage="1" showErrorMessage="1" sqref="B14" xr:uid="{00000000-0002-0000-0000-00000A000000}">
      <formula1>"enterprise, kind of activity unit (KAU), local unit, establishment"</formula1>
    </dataValidation>
    <dataValidation type="list" allowBlank="1" showInputMessage="1" showErrorMessage="1" sqref="B68" xr:uid="{00000000-0002-0000-0000-00000B000000}">
      <formula1>"i) the entire panel, ii) a certain %age of the panel, iii) members never/infrequently replying, iv) combination of ii) and iii)"</formula1>
    </dataValidation>
    <dataValidation type="decimal" allowBlank="1" showInputMessage="1" showErrorMessage="1" sqref="B70" xr:uid="{00000000-0002-0000-0000-00000C000000}">
      <formula1>0</formula1>
      <formula2>100000</formula2>
    </dataValidation>
    <dataValidation type="list" allowBlank="1" showInputMessage="1" showErrorMessage="1" sqref="B8" xr:uid="{00000000-0002-0000-0000-00000D000000}">
      <formula1>"statistical institute, national/regional ministry, central bank, other public body, academic institution, business association, private body, other"</formula1>
    </dataValidation>
    <dataValidation type="whole" allowBlank="1" showInputMessage="1" showErrorMessage="1" sqref="B73" xr:uid="{00000000-0002-0000-0000-00000E000000}">
      <formula1>0</formula1>
      <formula2>1000000000</formula2>
    </dataValidation>
    <dataValidation type="whole" allowBlank="1" showInputMessage="1" showErrorMessage="1" sqref="B71:B72 B57 B59" xr:uid="{00000000-0002-0000-0000-00000F000000}">
      <formula1>0</formula1>
      <formula2>100000000</formula2>
    </dataValidation>
    <dataValidation type="decimal" allowBlank="1" showInputMessage="1" showErrorMessage="1" sqref="B31" xr:uid="{00000000-0002-0000-0000-000010000000}">
      <formula1>0</formula1>
      <formula2>1000000</formula2>
    </dataValidation>
    <dataValidation type="list" allowBlank="1" showInputMessage="1" showErrorMessage="1" sqref="B107" xr:uid="{00000000-0002-0000-0000-000011000000}">
      <formula1>"yes (by e-mail), yes (by post), yes (by e-mail &amp; by post), no"</formula1>
    </dataValidation>
    <dataValidation type="whole" allowBlank="1" showInputMessage="1" showErrorMessage="1" sqref="B48" xr:uid="{00000000-0002-0000-0000-000012000000}">
      <formula1>1</formula1>
      <formula2>10000000000000000000</formula2>
    </dataValidation>
    <dataValidation type="list" allowBlank="1" showInputMessage="1" showErrorMessage="1" sqref="B86" xr:uid="{00000000-0002-0000-0000-000013000000}">
      <formula1>"first 7 days of the reference month, first 14 days of the reference month, first 21 days of the reference month, other"</formula1>
    </dataValidation>
    <dataValidation type="list" allowBlank="1" showInputMessage="1" showErrorMessage="1" sqref="B89" xr:uid="{00000000-0002-0000-0000-000014000000}">
      <formula1>"before, after"</formula1>
    </dataValidation>
    <dataValidation type="list" allowBlank="1" showInputMessage="1" showErrorMessage="1" sqref="B17" xr:uid="{00000000-0002-0000-0000-000015000000}">
      <formula1>$A$134:$A$138</formula1>
    </dataValidation>
    <dataValidation type="list" allowBlank="1" showInputMessage="1" showErrorMessage="1" sqref="C18 H18:IV18" xr:uid="{00000000-0002-0000-0000-000016000000}">
      <formula1>"answer is allocated to all branches in which the enterprise operates "</formula1>
    </dataValidation>
    <dataValidation type="list" operator="equal" allowBlank="1" showInputMessage="1" showErrorMessage="1" sqref="F12" xr:uid="{00000000-0002-0000-0000-000017000000}">
      <formula1>"0, 1, 2, 3, 4"</formula1>
    </dataValidation>
    <dataValidation type="list" allowBlank="1" showInputMessage="1" showErrorMessage="1" sqref="F14 F19 F31 F36 F57" xr:uid="{00000000-0002-0000-0000-000018000000}">
      <formula1>"0, 1, 2"</formula1>
    </dataValidation>
    <dataValidation type="list" allowBlank="1" showInputMessage="1" showErrorMessage="1" sqref="F121 F131 F41 F125" xr:uid="{00000000-0002-0000-0000-000019000000}">
      <formula1>"0, 1, 2, 3"</formula1>
    </dataValidation>
    <dataValidation type="list" allowBlank="1" showInputMessage="1" showErrorMessage="1" sqref="F74 F54" xr:uid="{00000000-0002-0000-0000-00001A000000}">
      <formula1>"0, 1, 2, 3, 4"</formula1>
    </dataValidation>
    <dataValidation type="list" allowBlank="1" showInputMessage="1" showErrorMessage="1" sqref="F73" xr:uid="{00000000-0002-0000-0000-00001B000000}">
      <formula1>"0, 1, 2, 3, 4, 5, 6, 7, 8, 9, 10, 11, 12"</formula1>
    </dataValidation>
    <dataValidation type="list" allowBlank="1" showInputMessage="1" showErrorMessage="1" sqref="F85 F94 F100 F37 F67" xr:uid="{00000000-0002-0000-0000-00001C000000}">
      <formula1>"0, 1"</formula1>
    </dataValidation>
    <dataValidation type="list" allowBlank="1" showInputMessage="1" showErrorMessage="1" sqref="F105" xr:uid="{00000000-0002-0000-0000-00001D000000}">
      <formula1>"0,1"</formula1>
    </dataValidation>
    <dataValidation type="list" allowBlank="1" showInputMessage="1" showErrorMessage="1" sqref="B5" xr:uid="{00000000-0002-0000-0000-00001E000000}">
      <formula1>$B$134:$B$166</formula1>
    </dataValidation>
    <dataValidation type="list" allowBlank="1" showInputMessage="1" showErrorMessage="1" sqref="F66" xr:uid="{00000000-0002-0000-0000-00001F000000}">
      <formula1>"0, 1, 2, 3,"</formula1>
    </dataValidation>
    <dataValidation type="list" allowBlank="1" showInputMessage="1" showErrorMessage="1" sqref="F83" xr:uid="{00000000-0002-0000-0000-000020000000}">
      <formula1>"0, 1, 2, 3, 4, 5"</formula1>
    </dataValidation>
  </dataValidations>
  <printOptions gridLines="1"/>
  <pageMargins left="0.70866141732283472" right="0.70866141732283472" top="0.74803149606299213" bottom="0.74803149606299213" header="0.31496062992125984" footer="0.31496062992125984"/>
  <pageSetup paperSize="9" scale="73" fitToHeight="0" orientation="portrait" r:id="rId1"/>
  <headerFooter>
    <oddHeader>&amp;CFORM 8 Description Survey Methodology Business Surveys</oddHeader>
    <oddFooter>&amp;R&amp;P / &amp;N</oddFooter>
  </headerFooter>
  <rowBreaks count="11" manualBreakCount="11">
    <brk id="10" max="1" man="1"/>
    <brk id="26" max="1" man="1"/>
    <brk id="34" max="1" man="1"/>
    <brk id="50" max="1" man="1"/>
    <brk id="62" max="1" man="1"/>
    <brk id="81" max="1" man="1"/>
    <brk id="92" max="1" man="1"/>
    <brk id="104" max="1" man="1"/>
    <brk id="114" max="1" man="1"/>
    <brk id="122" max="16383" man="1"/>
    <brk id="128" max="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97"/>
  <sheetViews>
    <sheetView topLeftCell="A68" zoomScale="70" zoomScaleNormal="70" workbookViewId="0">
      <selection activeCell="J73" sqref="J73"/>
    </sheetView>
  </sheetViews>
  <sheetFormatPr defaultRowHeight="14.4" x14ac:dyDescent="0.3"/>
  <cols>
    <col min="1" max="1" width="12.5546875" customWidth="1"/>
    <col min="2" max="2" width="60.5546875" customWidth="1"/>
    <col min="3" max="4" width="12.5546875" customWidth="1"/>
    <col min="5" max="5" width="60.5546875" customWidth="1"/>
    <col min="6" max="6" width="27.44140625" customWidth="1"/>
    <col min="8" max="8" width="9.21875" style="54" customWidth="1"/>
    <col min="9" max="9" width="9.21875" style="74" customWidth="1"/>
  </cols>
  <sheetData>
    <row r="1" spans="1:9" s="58" customFormat="1" ht="18" x14ac:dyDescent="0.35">
      <c r="A1" s="247" t="str">
        <f>CONCATENATE('Business Surveys'!B5," - ", 'Business Surveys'!B6, " survey - ", "(",'Business Surveys'!B7, ")")</f>
        <v xml:space="preserve"> -  survey - ()</v>
      </c>
      <c r="B1" s="248"/>
      <c r="C1" s="248"/>
      <c r="D1" s="248"/>
      <c r="E1" s="248"/>
      <c r="F1" s="98"/>
      <c r="H1" s="59"/>
      <c r="I1" s="73"/>
    </row>
    <row r="2" spans="1:9" s="58" customFormat="1" x14ac:dyDescent="0.3">
      <c r="B2" s="61"/>
      <c r="C2" s="61"/>
      <c r="D2" s="60"/>
      <c r="E2" s="61"/>
      <c r="F2" s="61"/>
      <c r="H2" s="59"/>
      <c r="I2" s="73"/>
    </row>
    <row r="3" spans="1:9" ht="60" customHeight="1" x14ac:dyDescent="0.3">
      <c r="A3" s="243" t="s">
        <v>71</v>
      </c>
      <c r="B3" s="243"/>
      <c r="C3" s="243"/>
      <c r="D3" s="243" t="s">
        <v>72</v>
      </c>
      <c r="E3" s="243"/>
      <c r="F3" s="243"/>
    </row>
    <row r="4" spans="1:9" ht="18.75" customHeight="1" x14ac:dyDescent="0.3">
      <c r="A4" s="244"/>
      <c r="B4" s="244"/>
      <c r="C4" s="244"/>
      <c r="D4" s="244"/>
      <c r="E4" s="244"/>
      <c r="F4" s="244"/>
    </row>
    <row r="5" spans="1:9" ht="18.75" customHeight="1" x14ac:dyDescent="0.3">
      <c r="A5" s="244" t="s">
        <v>79</v>
      </c>
      <c r="B5" s="244"/>
      <c r="C5" s="244"/>
      <c r="D5" s="244" t="s">
        <v>79</v>
      </c>
      <c r="E5" s="244"/>
      <c r="F5" s="244"/>
    </row>
    <row r="6" spans="1:9" ht="60" customHeight="1" x14ac:dyDescent="0.3">
      <c r="A6" s="245" t="str">
        <f>CONCATENATE(H41, " / 60")</f>
        <v>0 / 60</v>
      </c>
      <c r="B6" s="245"/>
      <c r="C6" s="245"/>
      <c r="D6" s="245" t="e">
        <f>CONCATENATE(I41, " / 60")</f>
        <v>#VALUE!</v>
      </c>
      <c r="E6" s="245"/>
      <c r="F6" s="245"/>
    </row>
    <row r="7" spans="1:9" ht="60" customHeight="1" x14ac:dyDescent="0.3">
      <c r="A7" s="76" t="s">
        <v>69</v>
      </c>
      <c r="B7" s="231" t="s">
        <v>70</v>
      </c>
      <c r="C7" s="231"/>
      <c r="D7" s="76" t="s">
        <v>74</v>
      </c>
      <c r="E7" s="231" t="s">
        <v>73</v>
      </c>
      <c r="F7" s="231"/>
    </row>
    <row r="8" spans="1:9" s="62" customFormat="1" ht="18.75" customHeight="1" x14ac:dyDescent="0.3">
      <c r="A8" s="77"/>
      <c r="B8" s="246"/>
      <c r="C8" s="246"/>
      <c r="D8" s="77"/>
      <c r="E8" s="249"/>
      <c r="F8" s="249"/>
      <c r="H8" s="63"/>
      <c r="I8" s="75"/>
    </row>
    <row r="9" spans="1:9" ht="46.5" customHeight="1" x14ac:dyDescent="0.3">
      <c r="A9" s="239" t="s">
        <v>141</v>
      </c>
      <c r="B9" s="239"/>
      <c r="C9" s="239"/>
      <c r="D9" s="242" t="s">
        <v>84</v>
      </c>
      <c r="E9" s="242"/>
      <c r="F9" s="242"/>
      <c r="H9" s="55"/>
      <c r="I9" s="69"/>
    </row>
    <row r="10" spans="1:9" ht="46.5" customHeight="1" x14ac:dyDescent="0.3">
      <c r="A10" s="97" t="str">
        <f>'Business Surveys'!D12</f>
        <v>NA</v>
      </c>
      <c r="B10" s="238" t="str">
        <f>'Business Surveys'!E12</f>
        <v>Questionnaire incomplete. Not possible to assess the quality of the frame.</v>
      </c>
      <c r="C10" s="238"/>
      <c r="D10" s="97" t="str">
        <f>IF('Business Surveys'!F12&lt;&gt;"",CONCATENATE('Business Surveys'!F12," / 4"),A10)</f>
        <v>NA</v>
      </c>
      <c r="E10" s="238" t="str">
        <f>IF('Business Surveys'!G12&lt;&gt;"",'Business Surveys'!G12,"")</f>
        <v/>
      </c>
      <c r="F10" s="238"/>
      <c r="H10" s="68">
        <f>IF(LEFT(A10,1)&lt;&gt;"N",ABS(LEFT(A10,1)),0)</f>
        <v>0</v>
      </c>
      <c r="I10" s="69" t="e">
        <f>_xlfn.NUMBERVALUE(LEFT(D10,2))</f>
        <v>#VALUE!</v>
      </c>
    </row>
    <row r="11" spans="1:9" ht="46.5" customHeight="1" x14ac:dyDescent="0.3">
      <c r="A11" s="97" t="str">
        <f>'Business Surveys'!D14</f>
        <v>NA</v>
      </c>
      <c r="B11" s="238" t="str">
        <f>'Business Surveys'!E14</f>
        <v>Incomplete.</v>
      </c>
      <c r="C11" s="238"/>
      <c r="D11" s="97" t="str">
        <f>IF('Business Surveys'!F14&lt;&gt;"",CONCATENATE('Business Surveys'!F14," / 2"),A11)</f>
        <v>NA</v>
      </c>
      <c r="E11" s="238" t="str">
        <f>IF('Business Surveys'!G14&lt;&gt;"",'Business Surveys'!G14,"")</f>
        <v/>
      </c>
      <c r="F11" s="238"/>
      <c r="H11" s="68">
        <f>IF(LEFT(A11,1)&lt;&gt;"N",ABS(LEFT(A11,1)),0)</f>
        <v>0</v>
      </c>
      <c r="I11" s="69" t="e">
        <f>_xlfn.NUMBERVALUE(LEFT(D11,2))</f>
        <v>#VALUE!</v>
      </c>
    </row>
    <row r="12" spans="1:9" ht="46.5" customHeight="1" x14ac:dyDescent="0.3">
      <c r="A12" s="97" t="str">
        <f>'Business Surveys'!D19</f>
        <v>NA</v>
      </c>
      <c r="B12" s="238" t="str">
        <f>'Business Surveys'!E19</f>
        <v>Questionnaire incomplete. Not possible to assess whether frame limitation is applied.</v>
      </c>
      <c r="C12" s="238"/>
      <c r="D12" s="97" t="str">
        <f>IF('Business Surveys'!F19&lt;&gt;"",CONCATENATE('Business Surveys'!F19," / 2"),A12)</f>
        <v>NA</v>
      </c>
      <c r="E12" s="238" t="str">
        <f>IF('Business Surveys'!G19&lt;&gt;"",'Business Surveys'!G19,"")</f>
        <v/>
      </c>
      <c r="F12" s="238"/>
      <c r="H12" s="68">
        <f>IF(LEFT(A12,1)&lt;&gt;"N",ABS(LEFT(A12,1)),0)</f>
        <v>0</v>
      </c>
      <c r="I12" s="69" t="e">
        <f>_xlfn.NUMBERVALUE(LEFT(D12,2))</f>
        <v>#VALUE!</v>
      </c>
    </row>
    <row r="13" spans="1:9" ht="46.5" customHeight="1" x14ac:dyDescent="0.3">
      <c r="A13" s="97" t="str">
        <f>'Business Surveys'!D31</f>
        <v>NA</v>
      </c>
      <c r="B13" s="238" t="str">
        <f>'Business Surveys'!E31</f>
        <v>Questionnaire incomplete. Not possible to assess the updating frequency of the frame.</v>
      </c>
      <c r="C13" s="238"/>
      <c r="D13" s="97" t="str">
        <f>IF('Business Surveys'!F31&lt;&gt;"",CONCATENATE('Business Surveys'!F31," / 2"),A13)</f>
        <v>NA</v>
      </c>
      <c r="E13" s="238" t="str">
        <f>IF('Business Surveys'!G31&lt;&gt;"",'Business Surveys'!G31,"")</f>
        <v/>
      </c>
      <c r="F13" s="238"/>
      <c r="H13" s="68">
        <f>IF(LEFT(A13,1)&lt;&gt;"N",ABS(LEFT(A13,1)),0)</f>
        <v>0</v>
      </c>
      <c r="I13" s="69" t="e">
        <f>_xlfn.NUMBERVALUE(LEFT(D13,2))</f>
        <v>#VALUE!</v>
      </c>
    </row>
    <row r="14" spans="1:9" ht="46.5" customHeight="1" x14ac:dyDescent="0.3">
      <c r="A14" s="239" t="s">
        <v>142</v>
      </c>
      <c r="B14" s="239"/>
      <c r="C14" s="239"/>
      <c r="D14" s="242" t="s">
        <v>84</v>
      </c>
      <c r="E14" s="242"/>
      <c r="F14" s="242"/>
      <c r="H14" s="68"/>
      <c r="I14" s="69"/>
    </row>
    <row r="15" spans="1:9" ht="46.5" customHeight="1" x14ac:dyDescent="0.3">
      <c r="A15" s="97" t="str">
        <f>'Business Surveys'!D36</f>
        <v>NA</v>
      </c>
      <c r="B15" s="238" t="str">
        <f>'Business Surveys'!E36</f>
        <v xml:space="preserve">Questionnaire incomplete. Not possible to assess the sampling method applied. </v>
      </c>
      <c r="C15" s="238"/>
      <c r="D15" s="97" t="str">
        <f>IF('Business Surveys'!F36&lt;&gt;"",CONCATENATE('Business Surveys'!F36," / 2"),A15)</f>
        <v>NA</v>
      </c>
      <c r="E15" s="238" t="str">
        <f>IF('Business Surveys'!G36&lt;&gt;"",'Business Surveys'!G36,"")</f>
        <v/>
      </c>
      <c r="F15" s="238"/>
      <c r="H15" s="68">
        <f>IF(LEFT(A15,1)&lt;&gt;"N",ABS(LEFT(A15,1)),0)</f>
        <v>0</v>
      </c>
      <c r="I15" s="69" t="e">
        <f>_xlfn.NUMBERVALUE(LEFT(D15,2))</f>
        <v>#VALUE!</v>
      </c>
    </row>
    <row r="16" spans="1:9" ht="46.5" customHeight="1" x14ac:dyDescent="0.3">
      <c r="A16" s="97" t="str">
        <f>'Business Surveys'!D37</f>
        <v>NA</v>
      </c>
      <c r="B16" s="238" t="str">
        <f>'Business Surveys'!E37</f>
        <v>Incomplete questionnaire. Not possible to assess whether quota samling will be applied or not.</v>
      </c>
      <c r="C16" s="238"/>
      <c r="D16" s="97" t="str">
        <f>IF('Business Surveys'!F37&lt;&gt;"",CONCATENATE('Business Surveys'!F37," / 1"),A16)</f>
        <v>NA</v>
      </c>
      <c r="E16" s="238" t="str">
        <f>IF('Business Surveys'!G37&lt;&gt;"",'Business Surveys'!G37,"")</f>
        <v/>
      </c>
      <c r="F16" s="238"/>
      <c r="H16" s="68">
        <f>IF(LEFT(A16,1)&lt;&gt;"N",ABS(LEFT(A16,1)),0)</f>
        <v>0</v>
      </c>
      <c r="I16" s="69" t="e">
        <f>_xlfn.NUMBERVALUE(LEFT(D16,2))</f>
        <v>#VALUE!</v>
      </c>
    </row>
    <row r="17" spans="1:9" ht="46.5" customHeight="1" x14ac:dyDescent="0.3">
      <c r="A17" s="97" t="str">
        <f>'Business Surveys'!D66</f>
        <v>NA</v>
      </c>
      <c r="B17" s="238" t="str">
        <f>'Business Surveys'!E66</f>
        <v>Incomplete questionnaire. No information on whether a panel will be used or not.</v>
      </c>
      <c r="C17" s="238"/>
      <c r="D17" s="97" t="str">
        <f>IF('Business Surveys'!F66&lt;&gt;"",CONCATENATE('Business Surveys'!F66," / 3"),A17)</f>
        <v>NA</v>
      </c>
      <c r="E17" s="238" t="str">
        <f>IF('Business Surveys'!G66&lt;&gt;"",'Business Surveys'!G66,"")</f>
        <v/>
      </c>
      <c r="F17" s="238"/>
      <c r="H17" s="68">
        <f>IF(LEFT(A17,1)&lt;&gt;"N",ABS(LEFT(A17,1)),0)</f>
        <v>0</v>
      </c>
      <c r="I17" s="69" t="e">
        <f>_xlfn.NUMBERVALUE(LEFT(D17,2))</f>
        <v>#VALUE!</v>
      </c>
    </row>
    <row r="18" spans="1:9" ht="46.5" customHeight="1" x14ac:dyDescent="0.3">
      <c r="A18" s="97" t="str">
        <f>'Business Surveys'!D67</f>
        <v>NA</v>
      </c>
      <c r="B18" s="238" t="str">
        <f>'Business Surveys'!E67</f>
        <v>Questionnaire incomplete. Unclear if panel is used. Therefore, no assessment of panel replacement strategy possible.</v>
      </c>
      <c r="C18" s="238"/>
      <c r="D18" s="97" t="str">
        <f>IF('Business Surveys'!F67&lt;&gt;"",CONCATENATE('Business Surveys'!F67," / 1"),A18)</f>
        <v>NA</v>
      </c>
      <c r="E18" s="238" t="str">
        <f>IF('Business Surveys'!G67&lt;&gt;"",'Business Surveys'!G67,"")</f>
        <v/>
      </c>
      <c r="F18" s="238"/>
      <c r="H18" s="68">
        <f>IF(LEFT(A18,1)&lt;&gt;"N",ABS(LEFT(A18,1)),0)</f>
        <v>0</v>
      </c>
      <c r="I18" s="69" t="e">
        <f>_xlfn.NUMBERVALUE(LEFT(D18,2))</f>
        <v>#VALUE!</v>
      </c>
    </row>
    <row r="19" spans="1:9" ht="46.5" customHeight="1" x14ac:dyDescent="0.3">
      <c r="A19" s="97" t="str">
        <f>'Business Surveys'!D41</f>
        <v>NA</v>
      </c>
      <c r="B19" s="238" t="str">
        <f>'Business Surveys'!E41</f>
        <v>Incomplete questionnaire. Not possible to assess whether stratification will be applied or not.</v>
      </c>
      <c r="C19" s="238"/>
      <c r="D19" s="97" t="str">
        <f>IF('Business Surveys'!F41&lt;&gt;"",CONCATENATE('Business Surveys'!F41," / 3"),A19)</f>
        <v>NA</v>
      </c>
      <c r="E19" s="241" t="str">
        <f>IF('Business Surveys'!G41&lt;&gt;"",'Business Surveys'!G41,"")</f>
        <v/>
      </c>
      <c r="F19" s="241"/>
      <c r="H19" s="68">
        <f>IF(LEFT(A19,1)&lt;&gt;"N",ABS(LEFT(A19,1)),0)</f>
        <v>0</v>
      </c>
      <c r="I19" s="69" t="e">
        <f>_xlfn.NUMBERVALUE(LEFT(D19,2))</f>
        <v>#VALUE!</v>
      </c>
    </row>
    <row r="20" spans="1:9" ht="46.5" customHeight="1" x14ac:dyDescent="0.3">
      <c r="A20" s="239" t="s">
        <v>143</v>
      </c>
      <c r="B20" s="239"/>
      <c r="C20" s="239"/>
      <c r="D20" s="242" t="s">
        <v>144</v>
      </c>
      <c r="E20" s="242"/>
      <c r="F20" s="242"/>
      <c r="H20" s="68"/>
      <c r="I20" s="69"/>
    </row>
    <row r="21" spans="1:9" ht="46.5" customHeight="1" x14ac:dyDescent="0.3">
      <c r="A21" s="79" t="e">
        <f>'Business Surveys'!D73</f>
        <v>#VALUE!</v>
      </c>
      <c r="B21" s="238" t="e">
        <f>'Business Surveys'!E73</f>
        <v>#VALUE!</v>
      </c>
      <c r="C21" s="238"/>
      <c r="D21" s="97" t="e">
        <f>IF('Business Surveys'!F73&lt;&gt;"",CONCATENATE('Business Surveys'!F73," / 12"),A21)</f>
        <v>#VALUE!</v>
      </c>
      <c r="E21" s="238" t="str">
        <f>IF('Business Surveys'!G73&lt;&gt;"",'Business Surveys'!G73,"")</f>
        <v/>
      </c>
      <c r="F21" s="238"/>
      <c r="H21" s="70" t="str">
        <f>'Business Surveys'!O75</f>
        <v>NA</v>
      </c>
      <c r="I21" s="69" t="e">
        <f>_xlfn.NUMBERVALUE(LEFT(D21,2))</f>
        <v>#VALUE!</v>
      </c>
    </row>
    <row r="22" spans="1:9" ht="46.5" customHeight="1" x14ac:dyDescent="0.3">
      <c r="A22" s="239" t="s">
        <v>145</v>
      </c>
      <c r="B22" s="239"/>
      <c r="C22" s="239"/>
      <c r="D22" s="242" t="s">
        <v>82</v>
      </c>
      <c r="E22" s="242"/>
      <c r="F22" s="242"/>
      <c r="H22" s="70"/>
      <c r="I22" s="69"/>
    </row>
    <row r="23" spans="1:9" ht="46.5" customHeight="1" x14ac:dyDescent="0.3">
      <c r="A23" s="79" t="e">
        <f>'Business Surveys'!D74</f>
        <v>#VALUE!</v>
      </c>
      <c r="B23" s="238" t="e">
        <f>'Business Surveys'!E74</f>
        <v>#VALUE!</v>
      </c>
      <c r="C23" s="238"/>
      <c r="D23" s="97" t="e">
        <f>IF('Business Surveys'!F74&lt;&gt;"",CONCATENATE('Business Surveys'!F74," / 4"),A23)</f>
        <v>#VALUE!</v>
      </c>
      <c r="E23" s="238" t="str">
        <f>IF('Business Surveys'!G74&lt;&gt;"",'Business Surveys'!G74,"")</f>
        <v/>
      </c>
      <c r="F23" s="238"/>
      <c r="H23" s="70" t="str">
        <f>'Business Surveys'!O76</f>
        <v>NA</v>
      </c>
      <c r="I23" s="69" t="e">
        <f>_xlfn.NUMBERVALUE(LEFT(D23,2))</f>
        <v>#VALUE!</v>
      </c>
    </row>
    <row r="24" spans="1:9" ht="46.5" customHeight="1" x14ac:dyDescent="0.3">
      <c r="A24" s="239" t="s">
        <v>146</v>
      </c>
      <c r="B24" s="239"/>
      <c r="C24" s="239"/>
      <c r="D24" s="242" t="s">
        <v>83</v>
      </c>
      <c r="E24" s="242"/>
      <c r="F24" s="242"/>
      <c r="H24" s="68"/>
      <c r="I24" s="69"/>
    </row>
    <row r="25" spans="1:9" ht="46.5" customHeight="1" x14ac:dyDescent="0.3">
      <c r="A25" s="97" t="str">
        <f>'Business Surveys'!D83</f>
        <v>NA</v>
      </c>
      <c r="B25" s="238" t="str">
        <f>'Business Surveys'!E83</f>
        <v>Questionnaire incomplete. Not possible to allocate points for the survey mode applied.</v>
      </c>
      <c r="C25" s="238"/>
      <c r="D25" s="97" t="str">
        <f>IF('Business Surveys'!F83&lt;&gt;"",CONCATENATE('Business Surveys'!F83," / 5"),A25)</f>
        <v>NA</v>
      </c>
      <c r="E25" s="238" t="str">
        <f>IF('Business Surveys'!G83&lt;&gt;"",'Business Surveys'!G83,"")</f>
        <v/>
      </c>
      <c r="F25" s="238"/>
      <c r="H25" s="68">
        <f>IF(LEFT(A25,1)&lt;&gt;"N",ABS(LEFT(A25,1)),0)</f>
        <v>0</v>
      </c>
      <c r="I25" s="69" t="e">
        <f>_xlfn.NUMBERVALUE(LEFT(D25,2))</f>
        <v>#VALUE!</v>
      </c>
    </row>
    <row r="26" spans="1:9" ht="46.5" customHeight="1" x14ac:dyDescent="0.3">
      <c r="A26" s="97" t="str">
        <f>'Business Surveys'!D85</f>
        <v>NA</v>
      </c>
      <c r="B26" s="238" t="str">
        <f>'Business Surveys'!E85</f>
        <v>No information on survey mode supplied. Therefore, no points can be allocated for making potential interviewers' wages performance-dependent.</v>
      </c>
      <c r="C26" s="238"/>
      <c r="D26" s="97" t="str">
        <f>IF('Business Surveys'!F85&lt;&gt;"",CONCATENATE('Business Surveys'!F85," / 1"),A26)</f>
        <v>NA</v>
      </c>
      <c r="E26" s="238" t="str">
        <f>IF('Business Surveys'!G85&lt;&gt;"",'Business Surveys'!G85,"")</f>
        <v/>
      </c>
      <c r="F26" s="238"/>
      <c r="H26" s="68">
        <f>IF(LEFT(A26,1)&lt;&gt;"N",ABS(LEFT(A26,1)),0)</f>
        <v>0</v>
      </c>
      <c r="I26" s="69" t="e">
        <f>_xlfn.NUMBERVALUE(LEFT(D26,2))</f>
        <v>#VALUE!</v>
      </c>
    </row>
    <row r="27" spans="1:9" ht="46.5" customHeight="1" x14ac:dyDescent="0.3">
      <c r="A27" s="239" t="s">
        <v>147</v>
      </c>
      <c r="B27" s="239"/>
      <c r="C27" s="239"/>
      <c r="D27" s="242" t="s">
        <v>80</v>
      </c>
      <c r="E27" s="242"/>
      <c r="F27" s="242"/>
      <c r="H27" s="68"/>
      <c r="I27" s="69"/>
    </row>
    <row r="28" spans="1:9" ht="46.5" customHeight="1" x14ac:dyDescent="0.3">
      <c r="A28" s="97" t="str">
        <f>'Business Surveys'!D94</f>
        <v>NA</v>
      </c>
      <c r="B28" s="238" t="str">
        <f>'Business Surveys'!E94</f>
        <v>Questionnaire incomplete. Not possible to allocate points for taking response-rate enhancing measures prior to conducting survey.</v>
      </c>
      <c r="C28" s="238"/>
      <c r="D28" s="97" t="str">
        <f>IF('Business Surveys'!F94&lt;&gt;"",CONCATENATE('Business Surveys'!F94," / 1"),A28)</f>
        <v>NA</v>
      </c>
      <c r="E28" s="238" t="str">
        <f>IF('Business Surveys'!G94&lt;&gt;"",'Business Surveys'!G94,"")</f>
        <v/>
      </c>
      <c r="F28" s="238"/>
      <c r="H28" s="68">
        <f>IF(LEFT(A28,1)&lt;&gt;"N",ABS(LEFT(A28,1)),0)</f>
        <v>0</v>
      </c>
      <c r="I28" s="69" t="e">
        <f>_xlfn.NUMBERVALUE(LEFT(D28,2))</f>
        <v>#VALUE!</v>
      </c>
    </row>
    <row r="29" spans="1:9" ht="46.5" customHeight="1" x14ac:dyDescent="0.3">
      <c r="A29" s="97" t="str">
        <f>'Business Surveys'!D100</f>
        <v>NA</v>
      </c>
      <c r="B29" s="238" t="str">
        <f>'Business Surveys'!E100</f>
        <v>Questionnaire incomplete. Not possible to allocate points for taking response-rate enhancing measures conditional on participation in the survey.</v>
      </c>
      <c r="C29" s="238"/>
      <c r="D29" s="97" t="str">
        <f>IF('Business Surveys'!F100&lt;&gt;"",CONCATENATE('Business Surveys'!F100," / 1"),A29)</f>
        <v>NA</v>
      </c>
      <c r="E29" s="238" t="str">
        <f>IF('Business Surveys'!G100&lt;&gt;"",'Business Surveys'!G100,"")</f>
        <v/>
      </c>
      <c r="F29" s="238"/>
      <c r="H29" s="68">
        <f>IF(LEFT(A29,1)&lt;&gt;"N",ABS(LEFT(A29,1)),0)</f>
        <v>0</v>
      </c>
      <c r="I29" s="69" t="e">
        <f>_xlfn.NUMBERVALUE(LEFT(D29,2))</f>
        <v>#VALUE!</v>
      </c>
    </row>
    <row r="30" spans="1:9" ht="46.5" customHeight="1" x14ac:dyDescent="0.3">
      <c r="A30" s="97" t="str">
        <f>'Business Surveys'!D105</f>
        <v>NA</v>
      </c>
      <c r="B30" s="238" t="str">
        <f>'Business Surveys'!E105</f>
        <v>Questionnaire incomplete. Not possible to allocate points for taking response-rate enhancing measures after first attempt to contact respondents.</v>
      </c>
      <c r="C30" s="238"/>
      <c r="D30" s="97" t="str">
        <f>IF('Business Surveys'!F105&lt;&gt;"",CONCATENATE('Business Surveys'!F105," / 1"),A30)</f>
        <v>NA</v>
      </c>
      <c r="E30" s="238" t="str">
        <f>IF('Business Surveys'!G105&lt;&gt;"",'Business Surveys'!G105,"")</f>
        <v/>
      </c>
      <c r="F30" s="238"/>
      <c r="H30" s="68">
        <f>IF(LEFT(A30,1)&lt;&gt;"N",ABS(LEFT(A30,1)),0)</f>
        <v>0</v>
      </c>
      <c r="I30" s="69" t="e">
        <f>_xlfn.NUMBERVALUE(LEFT(D30,2))</f>
        <v>#VALUE!</v>
      </c>
    </row>
    <row r="31" spans="1:9" ht="46.5" customHeight="1" x14ac:dyDescent="0.3">
      <c r="A31" s="239" t="s">
        <v>148</v>
      </c>
      <c r="B31" s="239"/>
      <c r="C31" s="239"/>
      <c r="D31" s="242" t="s">
        <v>80</v>
      </c>
      <c r="E31" s="242"/>
      <c r="F31" s="242"/>
      <c r="H31" s="68"/>
      <c r="I31" s="69"/>
    </row>
    <row r="32" spans="1:9" ht="46.5" customHeight="1" x14ac:dyDescent="0.3">
      <c r="A32" s="240"/>
      <c r="B32" s="240"/>
      <c r="C32" s="240"/>
      <c r="D32" s="97" t="str">
        <f>IF('Business Surveys'!F121&lt;&gt;"",CONCATENATE('Business Surveys'!F121," / 3"),"")</f>
        <v/>
      </c>
      <c r="E32" s="238" t="str">
        <f>IF('Business Surveys'!G121&lt;&gt;"",'Business Surveys'!G121,"")</f>
        <v/>
      </c>
      <c r="F32" s="238"/>
      <c r="H32" s="68"/>
      <c r="I32" s="69">
        <f>_xlfn.NUMBERVALUE(LEFT(D32,2))</f>
        <v>0</v>
      </c>
    </row>
    <row r="33" spans="1:9" ht="46.5" customHeight="1" x14ac:dyDescent="0.3">
      <c r="A33" s="239" t="s">
        <v>149</v>
      </c>
      <c r="B33" s="239"/>
      <c r="C33" s="239"/>
      <c r="D33" s="242" t="s">
        <v>83</v>
      </c>
      <c r="E33" s="242"/>
      <c r="F33" s="242"/>
      <c r="H33" s="68"/>
      <c r="I33" s="69"/>
    </row>
    <row r="34" spans="1:9" ht="46.5" customHeight="1" x14ac:dyDescent="0.3">
      <c r="A34" s="97" t="str">
        <f>'Business Surveys'!D54</f>
        <v>NA</v>
      </c>
      <c r="B34" s="238" t="str">
        <f>'Business Surveys'!E54</f>
        <v>Incomplete questionnaire. It is not stated whether weighting system will be applied or not.</v>
      </c>
      <c r="C34" s="238"/>
      <c r="D34" s="97" t="str">
        <f>IF('Business Surveys'!F54&lt;&gt;"",CONCATENATE('Business Surveys'!F54," / 4"),A34)</f>
        <v>NA</v>
      </c>
      <c r="E34" s="238" t="str">
        <f>IF('Business Surveys'!G54&lt;&gt;"",'Business Surveys'!G54,"")</f>
        <v/>
      </c>
      <c r="F34" s="238"/>
      <c r="H34" s="68">
        <f>IF(LEFT(A34,1)&lt;&gt;"N",ABS(LEFT(A34,1)),0)</f>
        <v>0</v>
      </c>
      <c r="I34" s="69" t="e">
        <f>_xlfn.NUMBERVALUE(LEFT(D34,2))</f>
        <v>#VALUE!</v>
      </c>
    </row>
    <row r="35" spans="1:9" ht="46.5" customHeight="1" x14ac:dyDescent="0.3">
      <c r="A35" s="97" t="str">
        <f>'Business Surveys'!D57</f>
        <v>NA</v>
      </c>
      <c r="B35" s="238" t="str">
        <f>'Business Surveys'!E57</f>
        <v xml:space="preserve">Incomplete questionnaire (no info on updating frequency of weights). </v>
      </c>
      <c r="C35" s="238"/>
      <c r="D35" s="97" t="str">
        <f>IF('Business Surveys'!F57&lt;&gt;"",CONCATENATE('Business Surveys'!F57," / 2"),A35)</f>
        <v>NA</v>
      </c>
      <c r="E35" s="238" t="str">
        <f>IF('Business Surveys'!G57&lt;&gt;"",'Business Surveys'!G57,"")</f>
        <v/>
      </c>
      <c r="F35" s="238"/>
      <c r="H35" s="68">
        <f>IF(LEFT(A35,1)&lt;&gt;"N",ABS(LEFT(A35,1)),0)</f>
        <v>0</v>
      </c>
      <c r="I35" s="69" t="e">
        <f>_xlfn.NUMBERVALUE(LEFT(D35,2))</f>
        <v>#VALUE!</v>
      </c>
    </row>
    <row r="36" spans="1:9" ht="46.5" customHeight="1" x14ac:dyDescent="0.3">
      <c r="A36" s="239" t="s">
        <v>150</v>
      </c>
      <c r="B36" s="239"/>
      <c r="C36" s="239"/>
      <c r="D36" s="242" t="s">
        <v>80</v>
      </c>
      <c r="E36" s="242"/>
      <c r="F36" s="242"/>
      <c r="H36" s="68"/>
      <c r="I36" s="69"/>
    </row>
    <row r="37" spans="1:9" ht="46.5" customHeight="1" x14ac:dyDescent="0.3">
      <c r="A37" s="97" t="str">
        <f>'Business Surveys'!D125</f>
        <v>NA</v>
      </c>
      <c r="B37" s="238" t="str">
        <f>'Business Surveys'!E125</f>
        <v>Questionnaire incomplete.</v>
      </c>
      <c r="C37" s="238"/>
      <c r="D37" s="97" t="str">
        <f>IF('Business Surveys'!F125&lt;&gt;"",CONCATENATE('Business Surveys'!F125," / 3"),A37)</f>
        <v>NA</v>
      </c>
      <c r="E37" s="241" t="str">
        <f>IF('Business Surveys'!G125&lt;&gt;"",'Business Surveys'!G125,"")</f>
        <v/>
      </c>
      <c r="F37" s="241"/>
      <c r="H37" s="68">
        <f>IF(LEFT(A37,1)&lt;&gt;"N",ABS(LEFT(A37,1)),0)</f>
        <v>0</v>
      </c>
      <c r="I37" s="69" t="e">
        <f>_xlfn.NUMBERVALUE(LEFT(D37,2))</f>
        <v>#VALUE!</v>
      </c>
    </row>
    <row r="38" spans="1:9" ht="46.5" customHeight="1" x14ac:dyDescent="0.3">
      <c r="A38" s="239" t="s">
        <v>151</v>
      </c>
      <c r="B38" s="239"/>
      <c r="C38" s="239"/>
      <c r="D38" s="242" t="s">
        <v>80</v>
      </c>
      <c r="E38" s="242"/>
      <c r="F38" s="242"/>
      <c r="H38" s="68"/>
      <c r="I38" s="69"/>
    </row>
    <row r="39" spans="1:9" ht="46.5" customHeight="1" x14ac:dyDescent="0.3">
      <c r="A39" s="240"/>
      <c r="B39" s="240"/>
      <c r="C39" s="240"/>
      <c r="D39" s="97" t="str">
        <f>IF('Business Surveys'!F131&lt;&gt;"",CONCATENATE('Business Surveys'!F131," / 3"),"")</f>
        <v/>
      </c>
      <c r="E39" s="241" t="str">
        <f>IF('Business Surveys'!G131&lt;&gt;"",'Business Surveys'!G131,"")</f>
        <v/>
      </c>
      <c r="F39" s="241"/>
      <c r="H39" s="68"/>
      <c r="I39" s="69">
        <f>_xlfn.NUMBERVALUE(LEFT(D39,2))</f>
        <v>0</v>
      </c>
    </row>
    <row r="40" spans="1:9" ht="21" customHeight="1" x14ac:dyDescent="0.3">
      <c r="A40" s="83"/>
      <c r="B40" s="84"/>
      <c r="C40" s="84"/>
      <c r="D40" s="85"/>
      <c r="E40" s="85"/>
      <c r="F40" s="85"/>
      <c r="G40" s="58"/>
      <c r="H40" s="68"/>
      <c r="I40" s="69"/>
    </row>
    <row r="41" spans="1:9" x14ac:dyDescent="0.3">
      <c r="H41" s="68">
        <f>SUM(H10:H39)</f>
        <v>0</v>
      </c>
      <c r="I41" s="68" t="e">
        <f>SUM(I10:I39)</f>
        <v>#VALUE!</v>
      </c>
    </row>
    <row r="42" spans="1:9" ht="15" thickBot="1" x14ac:dyDescent="0.35"/>
    <row r="43" spans="1:9" ht="107.25" customHeight="1" x14ac:dyDescent="0.3">
      <c r="A43" s="235" t="s">
        <v>96</v>
      </c>
      <c r="B43" s="236"/>
      <c r="C43" s="237"/>
      <c r="D43" s="229" t="s">
        <v>84</v>
      </c>
      <c r="E43" s="229"/>
      <c r="F43" s="230"/>
      <c r="H43" s="122"/>
      <c r="I43" s="63"/>
    </row>
    <row r="44" spans="1:9" ht="21" x14ac:dyDescent="0.3">
      <c r="A44" s="106"/>
      <c r="B44" s="111"/>
      <c r="C44" s="111"/>
      <c r="D44" s="113"/>
      <c r="E44" s="113"/>
      <c r="F44" s="118"/>
      <c r="H44" s="122"/>
      <c r="I44" s="63"/>
    </row>
    <row r="45" spans="1:9" ht="54" x14ac:dyDescent="0.3">
      <c r="A45" s="107" t="s">
        <v>69</v>
      </c>
      <c r="B45" s="231" t="s">
        <v>70</v>
      </c>
      <c r="C45" s="232"/>
      <c r="D45" s="76" t="s">
        <v>74</v>
      </c>
      <c r="E45" s="231" t="s">
        <v>73</v>
      </c>
      <c r="F45" s="233"/>
      <c r="H45" s="122"/>
      <c r="I45" s="63"/>
    </row>
    <row r="46" spans="1:9" ht="21" x14ac:dyDescent="0.3">
      <c r="A46" s="108"/>
      <c r="B46" s="112"/>
      <c r="C46" s="111"/>
      <c r="D46" s="114"/>
      <c r="E46" s="117"/>
      <c r="F46" s="118"/>
      <c r="H46" s="122"/>
      <c r="I46" s="63"/>
    </row>
    <row r="47" spans="1:9" x14ac:dyDescent="0.3">
      <c r="A47" s="222" t="s">
        <v>97</v>
      </c>
      <c r="B47" s="223"/>
      <c r="C47" s="223"/>
      <c r="D47" s="224"/>
      <c r="E47" s="224"/>
      <c r="F47" s="225"/>
    </row>
    <row r="48" spans="1:9" x14ac:dyDescent="0.3">
      <c r="A48" s="212" t="s">
        <v>98</v>
      </c>
      <c r="B48" s="210"/>
      <c r="C48" s="211"/>
      <c r="D48" s="211"/>
      <c r="E48" s="211"/>
      <c r="F48" s="119"/>
    </row>
    <row r="49" spans="1:9" x14ac:dyDescent="0.3">
      <c r="A49" s="209" t="s">
        <v>99</v>
      </c>
      <c r="B49" s="210"/>
      <c r="C49" s="211"/>
      <c r="D49" s="211"/>
      <c r="E49" s="211"/>
      <c r="F49" s="119"/>
    </row>
    <row r="50" spans="1:9" x14ac:dyDescent="0.3">
      <c r="A50" s="209" t="s">
        <v>100</v>
      </c>
      <c r="B50" s="210"/>
      <c r="C50" s="211"/>
      <c r="D50" s="211"/>
      <c r="E50" s="211"/>
      <c r="F50" s="119"/>
    </row>
    <row r="51" spans="1:9" x14ac:dyDescent="0.3">
      <c r="A51" s="209" t="s">
        <v>101</v>
      </c>
      <c r="B51" s="210"/>
      <c r="C51" s="211"/>
      <c r="D51" s="211"/>
      <c r="E51" s="211"/>
      <c r="F51" s="119"/>
    </row>
    <row r="52" spans="1:9" ht="48.75" customHeight="1" x14ac:dyDescent="0.3">
      <c r="A52" s="109" t="str">
        <f>IF(OR(F48="",F49="",F50="",F51=""),"NA",IF(COUNTIF(F48:F51,"yes")&gt;2,5,0))</f>
        <v>NA</v>
      </c>
      <c r="B52" s="219" t="str">
        <f>IF(A52=5,"The organisation is structured into different entities, allowing for a clear division of tasks.",IF(A52=0,"The structure of the organisation and the division of tasks is not entirely clear.",""))</f>
        <v/>
      </c>
      <c r="C52" s="220"/>
      <c r="D52" s="115"/>
      <c r="E52" s="219"/>
      <c r="F52" s="221"/>
      <c r="H52" s="55" t="str">
        <f>IF(D52&lt;&gt;"",D52,A52)</f>
        <v>NA</v>
      </c>
      <c r="I52" s="69" t="str">
        <f>IF(E52&lt;&gt;"",E52,B52)</f>
        <v/>
      </c>
    </row>
    <row r="53" spans="1:9" ht="30" customHeight="1" x14ac:dyDescent="0.3">
      <c r="A53" s="217" t="s">
        <v>102</v>
      </c>
      <c r="B53" s="218"/>
      <c r="C53" s="218"/>
      <c r="D53" s="218"/>
      <c r="E53" s="218"/>
      <c r="F53" s="120"/>
      <c r="H53" s="55"/>
      <c r="I53" s="69"/>
    </row>
    <row r="54" spans="1:9" ht="48.75" customHeight="1" x14ac:dyDescent="0.3">
      <c r="A54" s="109" t="str">
        <f>IF(F53="yes",5,IF(F53="no",0,"NA"))</f>
        <v>NA</v>
      </c>
      <c r="B54" s="219" t="str">
        <f>IF(A54=5,"The timing of the different steps of the project is realistic.",IF(A54=0,"The timing of the different steps of the project (e.g. between the end of the fieldwork and the submission of the data to the Commission) does not leave enough room for contingencies.",""))</f>
        <v/>
      </c>
      <c r="C54" s="220"/>
      <c r="D54" s="115"/>
      <c r="E54" s="219"/>
      <c r="F54" s="221"/>
      <c r="H54" s="55" t="str">
        <f>IF(D54&lt;&gt;"",D54,A54)</f>
        <v>NA</v>
      </c>
      <c r="I54" s="69" t="str">
        <f>IF(E54&lt;&gt;"",E54,B54)</f>
        <v/>
      </c>
    </row>
    <row r="55" spans="1:9" ht="30" customHeight="1" x14ac:dyDescent="0.3">
      <c r="A55" s="217" t="s">
        <v>103</v>
      </c>
      <c r="B55" s="218"/>
      <c r="C55" s="218"/>
      <c r="D55" s="218"/>
      <c r="E55" s="218"/>
      <c r="F55" s="120"/>
      <c r="H55" s="55"/>
      <c r="I55" s="69"/>
    </row>
    <row r="56" spans="1:9" ht="32.25" customHeight="1" x14ac:dyDescent="0.3">
      <c r="A56" s="217" t="s">
        <v>104</v>
      </c>
      <c r="B56" s="218"/>
      <c r="C56" s="218"/>
      <c r="D56" s="218"/>
      <c r="E56" s="218"/>
      <c r="F56" s="120"/>
      <c r="H56" s="55"/>
      <c r="I56" s="69"/>
    </row>
    <row r="57" spans="1:9" ht="48.75" customHeight="1" thickBot="1" x14ac:dyDescent="0.35">
      <c r="A57" s="110" t="str">
        <f>IF(OR(F55="yes (co-applicants)",F55="yes (sub-contractors)"),IF(F56="yes",0,IF(F56="no",-3,IF(F56="NA","","NA"))),"NA")</f>
        <v>NA</v>
      </c>
      <c r="B57" s="215" t="str">
        <f>IF(AND(A57=0,F55="yes (sub-contractors)"),"The proposal envisages measures to ensure proper coordination with the sub-contractor(s).",IF(AND(A57=0,F55="yes (co-applicants)"),"The proposal envisages measures to ensure proper coordination between the co-applicants.",IF(AND(A57=-3,F55="yes (sub-contractors)"),"The proposal does not foresee measures to ensure proper coordination with the sub-contractor(s).",IF(AND(A57=-3,F55="yes (co-applicants)"),"The proposal does not foresee measures to ensure proper coordination between the co-applicants.",""))))</f>
        <v/>
      </c>
      <c r="C57" s="234"/>
      <c r="D57" s="116"/>
      <c r="E57" s="215"/>
      <c r="F57" s="216"/>
      <c r="H57" s="55" t="str">
        <f>IF(D57&lt;&gt;"",D57,A57)</f>
        <v>NA</v>
      </c>
      <c r="I57" s="69" t="str">
        <f>IF(E57&lt;&gt;"",E57,B57)</f>
        <v/>
      </c>
    </row>
    <row r="58" spans="1:9" x14ac:dyDescent="0.3">
      <c r="H58" s="55">
        <f>SUM(H52,H54,H57)</f>
        <v>0</v>
      </c>
      <c r="I58" s="69" t="str">
        <f>CONCATENATE(I52," ",I54," ",I57)</f>
        <v xml:space="preserve">  </v>
      </c>
    </row>
    <row r="60" spans="1:9" ht="15" thickBot="1" x14ac:dyDescent="0.35"/>
    <row r="61" spans="1:9" ht="86.25" customHeight="1" x14ac:dyDescent="0.3">
      <c r="A61" s="235" t="s">
        <v>105</v>
      </c>
      <c r="B61" s="236"/>
      <c r="C61" s="237"/>
      <c r="D61" s="229" t="s">
        <v>84</v>
      </c>
      <c r="E61" s="229"/>
      <c r="F61" s="230"/>
    </row>
    <row r="62" spans="1:9" ht="21" x14ac:dyDescent="0.3">
      <c r="A62" s="106"/>
      <c r="B62" s="111"/>
      <c r="C62" s="111"/>
      <c r="D62" s="113"/>
      <c r="E62" s="113"/>
      <c r="F62" s="118"/>
    </row>
    <row r="63" spans="1:9" ht="54" x14ac:dyDescent="0.3">
      <c r="A63" s="107" t="s">
        <v>69</v>
      </c>
      <c r="B63" s="231" t="s">
        <v>70</v>
      </c>
      <c r="C63" s="232"/>
      <c r="D63" s="76" t="s">
        <v>74</v>
      </c>
      <c r="E63" s="231" t="s">
        <v>73</v>
      </c>
      <c r="F63" s="233"/>
    </row>
    <row r="64" spans="1:9" ht="21" x14ac:dyDescent="0.3">
      <c r="A64" s="108"/>
      <c r="B64" s="112"/>
      <c r="C64" s="111"/>
      <c r="D64" s="114"/>
      <c r="E64" s="117"/>
      <c r="F64" s="118"/>
    </row>
    <row r="65" spans="1:9" x14ac:dyDescent="0.3">
      <c r="A65" s="222" t="s">
        <v>106</v>
      </c>
      <c r="B65" s="223"/>
      <c r="C65" s="223"/>
      <c r="D65" s="224"/>
      <c r="E65" s="224"/>
      <c r="F65" s="225"/>
    </row>
    <row r="66" spans="1:9" x14ac:dyDescent="0.3">
      <c r="A66" s="212" t="s">
        <v>107</v>
      </c>
      <c r="B66" s="210"/>
      <c r="C66" s="211"/>
      <c r="D66" s="211"/>
      <c r="E66" s="211"/>
      <c r="F66" s="119"/>
    </row>
    <row r="67" spans="1:9" x14ac:dyDescent="0.3">
      <c r="A67" s="209" t="s">
        <v>108</v>
      </c>
      <c r="B67" s="210"/>
      <c r="C67" s="211"/>
      <c r="D67" s="211"/>
      <c r="E67" s="211"/>
      <c r="F67" s="119"/>
    </row>
    <row r="68" spans="1:9" ht="45" customHeight="1" thickBot="1" x14ac:dyDescent="0.35">
      <c r="A68" s="110" t="str">
        <f>IF(AND(F66="yes",F67="yes"),6+4,IF(AND(F66="yes",F67="no"),6+0,IF(AND(F66="no",F67="yes"),0+4,IF(AND(F66="no",F67="no"),0+0,"NA"))))</f>
        <v>NA</v>
      </c>
      <c r="B68" s="215" t="str">
        <f>IF(OR(F66="",F67=""),"",IF(AND(F66="yes",F67="yes"),"The publication of the data at national level is ensured. Furthermore, the proposal foresees the use of the data for economic research, fostering critical review by experts.",IF(AND(F66="yes",F67="no"),"The publication of the data at national level is envisaged, ensuring public critical review. However, the proposal does not foresee the use of the data for economic research.",IF(AND(F66="no",F67="yes"),"There is no publication of the data at national level envisaged. However, the proposal does foresee the use of the data for economic research, ensuring some degree of critical review by experts.",IF(AND(F66="no",F67="no"),"There is no publication of the data at national level envisaged. Furthermore, the proposal does not foresee the use of the data for economic research. Critical review of the data is thus not foreseen.")))))</f>
        <v/>
      </c>
      <c r="C68" s="234"/>
      <c r="D68" s="116"/>
      <c r="E68" s="215"/>
      <c r="F68" s="216"/>
      <c r="H68" s="55" t="str">
        <f>IF(D68&lt;&gt;"",D68,A68)</f>
        <v>NA</v>
      </c>
      <c r="I68" s="69" t="str">
        <f>IF(E68&lt;&gt;"",E68,B68)</f>
        <v/>
      </c>
    </row>
    <row r="71" spans="1:9" ht="15" thickBot="1" x14ac:dyDescent="0.35"/>
    <row r="72" spans="1:9" ht="86.25" customHeight="1" x14ac:dyDescent="0.3">
      <c r="A72" s="226" t="s">
        <v>109</v>
      </c>
      <c r="B72" s="227"/>
      <c r="C72" s="228"/>
      <c r="D72" s="229" t="s">
        <v>81</v>
      </c>
      <c r="E72" s="229"/>
      <c r="F72" s="230"/>
    </row>
    <row r="73" spans="1:9" ht="21" x14ac:dyDescent="0.3">
      <c r="A73" s="106"/>
      <c r="B73" s="111"/>
      <c r="C73" s="111"/>
      <c r="D73" s="113"/>
      <c r="E73" s="113"/>
      <c r="F73" s="118"/>
    </row>
    <row r="74" spans="1:9" ht="54" x14ac:dyDescent="0.3">
      <c r="A74" s="107" t="s">
        <v>69</v>
      </c>
      <c r="B74" s="231" t="s">
        <v>70</v>
      </c>
      <c r="C74" s="232"/>
      <c r="D74" s="76" t="s">
        <v>74</v>
      </c>
      <c r="E74" s="231" t="s">
        <v>73</v>
      </c>
      <c r="F74" s="233"/>
    </row>
    <row r="75" spans="1:9" ht="21" x14ac:dyDescent="0.3">
      <c r="A75" s="108"/>
      <c r="B75" s="112"/>
      <c r="C75" s="111"/>
      <c r="D75" s="114"/>
      <c r="E75" s="117"/>
      <c r="F75" s="118"/>
    </row>
    <row r="76" spans="1:9" x14ac:dyDescent="0.3">
      <c r="A76" s="222" t="s">
        <v>110</v>
      </c>
      <c r="B76" s="223"/>
      <c r="C76" s="223"/>
      <c r="D76" s="224"/>
      <c r="E76" s="224"/>
      <c r="F76" s="225"/>
    </row>
    <row r="77" spans="1:9" ht="45.75" customHeight="1" x14ac:dyDescent="0.3">
      <c r="A77" s="109"/>
      <c r="B77" s="219" t="str">
        <f>IF(A77&lt;&gt;"",IF(A77&lt;4,"The costs (in purchasing-power standards) per completed interview are very high.",IF(A77&lt;8,"The costs (in purchasing-power standards) per completed interview are rather high.",IF(A77&lt;12,"The costs (in purchasing-power standards) per completed interview are rather low.",IF(A77&lt;16,"The costs (in purchasing-power standards) per completed interview are very low.")))),"")</f>
        <v/>
      </c>
      <c r="C77" s="220"/>
      <c r="D77" s="115"/>
      <c r="E77" s="219"/>
      <c r="F77" s="221"/>
      <c r="H77" s="55">
        <f>IF(D77&lt;&gt;"",D77,A77)</f>
        <v>0</v>
      </c>
      <c r="I77" s="69" t="str">
        <f>IF(E77&lt;&gt;"",E77,B77)</f>
        <v/>
      </c>
    </row>
    <row r="78" spans="1:9" x14ac:dyDescent="0.3">
      <c r="A78" s="217" t="s">
        <v>111</v>
      </c>
      <c r="B78" s="218"/>
      <c r="C78" s="218"/>
      <c r="D78" s="218"/>
      <c r="E78" s="218"/>
      <c r="F78" s="120"/>
    </row>
    <row r="79" spans="1:9" x14ac:dyDescent="0.3">
      <c r="A79" s="217" t="s">
        <v>112</v>
      </c>
      <c r="B79" s="218"/>
      <c r="C79" s="218"/>
      <c r="D79" s="218"/>
      <c r="E79" s="218"/>
      <c r="F79" s="121"/>
    </row>
    <row r="80" spans="1:9" ht="45.75" customHeight="1" x14ac:dyDescent="0.3">
      <c r="A80" s="109" t="str">
        <f>IF(F78="no",2,IF(AND(F78="yes",F79&lt;&gt;""),0,"NA"))</f>
        <v>NA</v>
      </c>
      <c r="B80" s="219" t="str">
        <f>IF(A80=2,"The budget is exclusively composed of items which are necessary to complete the action in view of the envisaged survey implementation.",IF(A80=0,CONCATENATE("The budget contains the following item(s) which are not strictly necessary to complete the action in view of the envisaged survey implementation: ",F79,"."),""))</f>
        <v/>
      </c>
      <c r="C80" s="220"/>
      <c r="D80" s="115"/>
      <c r="E80" s="219"/>
      <c r="F80" s="221"/>
      <c r="H80" s="55" t="str">
        <f>IF(D80&lt;&gt;"",D80,A80)</f>
        <v>NA</v>
      </c>
      <c r="I80" s="69" t="str">
        <f>IF(E80&lt;&gt;"",E80,B80)</f>
        <v/>
      </c>
    </row>
    <row r="81" spans="1:9" ht="30" customHeight="1" x14ac:dyDescent="0.3">
      <c r="A81" s="222" t="s">
        <v>113</v>
      </c>
      <c r="B81" s="223"/>
      <c r="C81" s="223"/>
      <c r="D81" s="224"/>
      <c r="E81" s="224"/>
      <c r="F81" s="225"/>
    </row>
    <row r="82" spans="1:9" x14ac:dyDescent="0.3">
      <c r="A82" s="212" t="s">
        <v>114</v>
      </c>
      <c r="B82" s="210"/>
      <c r="C82" s="211"/>
      <c r="D82" s="211"/>
      <c r="E82" s="211"/>
      <c r="F82" s="119"/>
      <c r="H82" s="55" t="str">
        <f>IF(F82="yes",CONCATENATE(A82,IF(COUNTIF(H83:H95,"")&lt;13,", ","."),""),"")</f>
        <v/>
      </c>
    </row>
    <row r="83" spans="1:9" x14ac:dyDescent="0.3">
      <c r="A83" s="209" t="s">
        <v>115</v>
      </c>
      <c r="B83" s="210"/>
      <c r="C83" s="211"/>
      <c r="D83" s="211"/>
      <c r="E83" s="211"/>
      <c r="F83" s="119"/>
      <c r="H83" s="55" t="str">
        <f>IF(F83="yes",CONCATENATE(A83,IF(COUNTIF(H84:H95,"")&lt;12,", ","."),""),"")</f>
        <v/>
      </c>
    </row>
    <row r="84" spans="1:9" x14ac:dyDescent="0.3">
      <c r="A84" s="209" t="s">
        <v>116</v>
      </c>
      <c r="B84" s="210"/>
      <c r="C84" s="211"/>
      <c r="D84" s="211"/>
      <c r="E84" s="211"/>
      <c r="F84" s="119"/>
      <c r="H84" s="55" t="str">
        <f>IF(F84="yes",CONCATENATE(A84,IF(COUNTIF(H85:H95,"")&lt;11,", ","."),""),"")</f>
        <v/>
      </c>
    </row>
    <row r="85" spans="1:9" x14ac:dyDescent="0.3">
      <c r="A85" s="209" t="s">
        <v>117</v>
      </c>
      <c r="B85" s="210"/>
      <c r="C85" s="211"/>
      <c r="D85" s="211"/>
      <c r="E85" s="211"/>
      <c r="F85" s="119"/>
      <c r="H85" s="55" t="str">
        <f>IF(F85="yes",CONCATENATE(A85,IF(COUNTIF(H86:H95,"")&lt;10,", ","."),""),"")</f>
        <v/>
      </c>
    </row>
    <row r="86" spans="1:9" x14ac:dyDescent="0.3">
      <c r="A86" s="212" t="s">
        <v>118</v>
      </c>
      <c r="B86" s="210"/>
      <c r="C86" s="211"/>
      <c r="D86" s="211"/>
      <c r="E86" s="211"/>
      <c r="F86" s="119"/>
      <c r="H86" s="55" t="str">
        <f>IF(F86="yes",CONCATENATE(A86,IF(COUNTIF(H87:H95,"")&lt;9,", ","."),""),"")</f>
        <v/>
      </c>
    </row>
    <row r="87" spans="1:9" x14ac:dyDescent="0.3">
      <c r="A87" s="209" t="s">
        <v>119</v>
      </c>
      <c r="B87" s="210"/>
      <c r="C87" s="211"/>
      <c r="D87" s="211"/>
      <c r="E87" s="211"/>
      <c r="F87" s="119"/>
      <c r="H87" s="55" t="str">
        <f>IF(F87="yes",CONCATENATE(A87,IF(COUNTIF(H88:H95,"")&lt;8,", ","."),""),"")</f>
        <v/>
      </c>
    </row>
    <row r="88" spans="1:9" x14ac:dyDescent="0.3">
      <c r="A88" s="209" t="s">
        <v>120</v>
      </c>
      <c r="B88" s="210"/>
      <c r="C88" s="211"/>
      <c r="D88" s="211"/>
      <c r="E88" s="211"/>
      <c r="F88" s="119"/>
      <c r="H88" s="55" t="str">
        <f>IF(F88="yes",CONCATENATE(A88,IF(COUNTIF(H89:H95,"")&lt;7,", ","."),""),"")</f>
        <v/>
      </c>
    </row>
    <row r="89" spans="1:9" x14ac:dyDescent="0.3">
      <c r="A89" s="209" t="s">
        <v>121</v>
      </c>
      <c r="B89" s="210"/>
      <c r="C89" s="211"/>
      <c r="D89" s="211"/>
      <c r="E89" s="211"/>
      <c r="F89" s="119"/>
      <c r="H89" s="55" t="str">
        <f>IF(F89="yes",CONCATENATE(A89,IF(COUNTIF(H90:H95,"")&lt;6,", ","."),""),"")</f>
        <v/>
      </c>
    </row>
    <row r="90" spans="1:9" x14ac:dyDescent="0.3">
      <c r="A90" s="212" t="s">
        <v>122</v>
      </c>
      <c r="B90" s="210"/>
      <c r="C90" s="211"/>
      <c r="D90" s="211"/>
      <c r="E90" s="211"/>
      <c r="F90" s="119"/>
      <c r="H90" s="55" t="str">
        <f>IF(F90="yes",CONCATENATE(A90,IF(COUNTIF(H91:H95,"")&lt;5,", ","."),""),"")</f>
        <v/>
      </c>
    </row>
    <row r="91" spans="1:9" x14ac:dyDescent="0.3">
      <c r="A91" s="209" t="s">
        <v>123</v>
      </c>
      <c r="B91" s="210"/>
      <c r="C91" s="211"/>
      <c r="D91" s="211"/>
      <c r="E91" s="211"/>
      <c r="F91" s="119"/>
      <c r="H91" s="55" t="str">
        <f>IF(F91="yes",CONCATENATE(A91,IF(COUNTIF(H92:H95,"")&lt;4,", ","."),""),"")</f>
        <v/>
      </c>
    </row>
    <row r="92" spans="1:9" x14ac:dyDescent="0.3">
      <c r="A92" s="209" t="s">
        <v>124</v>
      </c>
      <c r="B92" s="210"/>
      <c r="C92" s="211"/>
      <c r="D92" s="211"/>
      <c r="E92" s="211"/>
      <c r="F92" s="119"/>
      <c r="H92" s="55" t="str">
        <f>IF(F92="yes",CONCATENATE(A92,IF(COUNTIF(H93:H95,"")&lt;3,", ","."),""),"")</f>
        <v/>
      </c>
    </row>
    <row r="93" spans="1:9" x14ac:dyDescent="0.3">
      <c r="A93" s="209" t="s">
        <v>125</v>
      </c>
      <c r="B93" s="210"/>
      <c r="C93" s="211"/>
      <c r="D93" s="211"/>
      <c r="E93" s="211"/>
      <c r="F93" s="119"/>
      <c r="H93" s="55" t="str">
        <f>IF(F93="yes",CONCATENATE(A93,IF(COUNTIF(H94:H95,"")&lt;2,", ","."),""),"")</f>
        <v/>
      </c>
    </row>
    <row r="94" spans="1:9" x14ac:dyDescent="0.3">
      <c r="A94" s="212" t="s">
        <v>126</v>
      </c>
      <c r="B94" s="210"/>
      <c r="C94" s="211"/>
      <c r="D94" s="211"/>
      <c r="E94" s="211"/>
      <c r="F94" s="119"/>
      <c r="H94" s="55" t="str">
        <f>IF(F94="yes",CONCATENATE(A94,IF(COUNTIF(H95:H95,"")&lt;1,", ","."),""),"")</f>
        <v/>
      </c>
    </row>
    <row r="95" spans="1:9" x14ac:dyDescent="0.3">
      <c r="A95" s="209" t="s">
        <v>127</v>
      </c>
      <c r="B95" s="210"/>
      <c r="C95" s="211"/>
      <c r="D95" s="211"/>
      <c r="E95" s="211"/>
      <c r="F95" s="119"/>
      <c r="H95" s="55" t="str">
        <f>IF(F95="yes",CONCATENATE(A95,"."),"")</f>
        <v/>
      </c>
    </row>
    <row r="96" spans="1:9" ht="127.35" customHeight="1" thickBot="1" x14ac:dyDescent="0.35">
      <c r="A96" s="110" t="str">
        <f>IF(OR(COUNTIF(F82:F95,"yes")&gt;0,COUNTIF(F82:F95,"no")&gt;0),IF(COUNTIF(F82:F95,"yes")&gt;0,0,3),"NA")</f>
        <v>NA</v>
      </c>
      <c r="B96" s="213" t="str">
        <f>IF(A96=3,"The different budget items are proportionate in view of the main parameters of the envisaged survey implementation.",IF(A96=0,CONCATENATE("The different budget items are not proportionate in view of the main parameters of the envisaged survey implementation. The relative share of costs dedicated to the following item(s) is rather high: 
",H82,H83,H84,H85,H86,H87,H88,H89,H90,H91,H92,H93,H94,H95),"NA"))</f>
        <v>NA</v>
      </c>
      <c r="C96" s="214"/>
      <c r="D96" s="116"/>
      <c r="E96" s="215"/>
      <c r="F96" s="216"/>
      <c r="H96" s="55" t="str">
        <f>IF(D96&lt;&gt;"",D96,A96)</f>
        <v>NA</v>
      </c>
      <c r="I96" s="69" t="str">
        <f>IF(E96&lt;&gt;"",E96,B96)</f>
        <v>NA</v>
      </c>
    </row>
    <row r="97" spans="8:9" x14ac:dyDescent="0.3">
      <c r="H97" s="55">
        <f>SUM(H77,H80,H96)</f>
        <v>0</v>
      </c>
      <c r="I97" s="69" t="str">
        <f>CONCATENATE(I77," ",I80," ",I96)</f>
        <v xml:space="preserve">  NA</v>
      </c>
    </row>
  </sheetData>
  <mergeCells count="130">
    <mergeCell ref="A1:E1"/>
    <mergeCell ref="D38:F38"/>
    <mergeCell ref="D36:F36"/>
    <mergeCell ref="E35:F35"/>
    <mergeCell ref="E19:F19"/>
    <mergeCell ref="D14:F14"/>
    <mergeCell ref="E34:F34"/>
    <mergeCell ref="B18:C18"/>
    <mergeCell ref="D31:F31"/>
    <mergeCell ref="D24:F24"/>
    <mergeCell ref="B35:C35"/>
    <mergeCell ref="B25:C25"/>
    <mergeCell ref="B30:C30"/>
    <mergeCell ref="B29:C29"/>
    <mergeCell ref="B28:C28"/>
    <mergeCell ref="A27:C27"/>
    <mergeCell ref="B26:C26"/>
    <mergeCell ref="D22:F22"/>
    <mergeCell ref="D3:F3"/>
    <mergeCell ref="D6:F6"/>
    <mergeCell ref="D5:F5"/>
    <mergeCell ref="D4:F4"/>
    <mergeCell ref="D9:F9"/>
    <mergeCell ref="E8:F8"/>
    <mergeCell ref="A3:C3"/>
    <mergeCell ref="A5:C5"/>
    <mergeCell ref="A4:C4"/>
    <mergeCell ref="A6:C6"/>
    <mergeCell ref="B7:C7"/>
    <mergeCell ref="B8:C8"/>
    <mergeCell ref="B17:C17"/>
    <mergeCell ref="A24:C24"/>
    <mergeCell ref="B23:C23"/>
    <mergeCell ref="E7:F7"/>
    <mergeCell ref="E23:F23"/>
    <mergeCell ref="E21:F21"/>
    <mergeCell ref="E18:F18"/>
    <mergeCell ref="E17:F17"/>
    <mergeCell ref="B11:C11"/>
    <mergeCell ref="B13:C13"/>
    <mergeCell ref="B12:C12"/>
    <mergeCell ref="E13:F13"/>
    <mergeCell ref="E12:F12"/>
    <mergeCell ref="A14:C14"/>
    <mergeCell ref="A20:C20"/>
    <mergeCell ref="D20:F20"/>
    <mergeCell ref="A22:C22"/>
    <mergeCell ref="E11:F11"/>
    <mergeCell ref="E10:F10"/>
    <mergeCell ref="B19:C19"/>
    <mergeCell ref="E16:F16"/>
    <mergeCell ref="E15:F15"/>
    <mergeCell ref="B16:C16"/>
    <mergeCell ref="B15:C15"/>
    <mergeCell ref="B21:C21"/>
    <mergeCell ref="A9:C9"/>
    <mergeCell ref="B10:C10"/>
    <mergeCell ref="A36:C36"/>
    <mergeCell ref="A32:C32"/>
    <mergeCell ref="A39:C39"/>
    <mergeCell ref="A38:C38"/>
    <mergeCell ref="E29:F29"/>
    <mergeCell ref="E28:F28"/>
    <mergeCell ref="E26:F26"/>
    <mergeCell ref="E25:F25"/>
    <mergeCell ref="E39:F39"/>
    <mergeCell ref="E37:F37"/>
    <mergeCell ref="E32:F32"/>
    <mergeCell ref="E30:F30"/>
    <mergeCell ref="B34:C34"/>
    <mergeCell ref="A33:C33"/>
    <mergeCell ref="D33:F33"/>
    <mergeCell ref="D27:F27"/>
    <mergeCell ref="A31:C31"/>
    <mergeCell ref="B45:C45"/>
    <mergeCell ref="E45:F45"/>
    <mergeCell ref="A47:F47"/>
    <mergeCell ref="A48:E48"/>
    <mergeCell ref="A49:E49"/>
    <mergeCell ref="A50:E50"/>
    <mergeCell ref="A43:C43"/>
    <mergeCell ref="D43:F43"/>
    <mergeCell ref="B37:C37"/>
    <mergeCell ref="A55:E55"/>
    <mergeCell ref="A56:E56"/>
    <mergeCell ref="B57:C57"/>
    <mergeCell ref="E57:F57"/>
    <mergeCell ref="A61:C61"/>
    <mergeCell ref="D61:F61"/>
    <mergeCell ref="A51:E51"/>
    <mergeCell ref="B52:C52"/>
    <mergeCell ref="E52:F52"/>
    <mergeCell ref="A53:E53"/>
    <mergeCell ref="B54:C54"/>
    <mergeCell ref="E54:F54"/>
    <mergeCell ref="A72:C72"/>
    <mergeCell ref="D72:F72"/>
    <mergeCell ref="B74:C74"/>
    <mergeCell ref="E74:F74"/>
    <mergeCell ref="A76:F76"/>
    <mergeCell ref="B77:C77"/>
    <mergeCell ref="E77:F77"/>
    <mergeCell ref="B63:C63"/>
    <mergeCell ref="E63:F63"/>
    <mergeCell ref="A65:F65"/>
    <mergeCell ref="A66:E66"/>
    <mergeCell ref="A67:E67"/>
    <mergeCell ref="B68:C68"/>
    <mergeCell ref="E68:F68"/>
    <mergeCell ref="A78:E78"/>
    <mergeCell ref="A79:E79"/>
    <mergeCell ref="B80:C80"/>
    <mergeCell ref="E80:F80"/>
    <mergeCell ref="A92:E92"/>
    <mergeCell ref="A81:F81"/>
    <mergeCell ref="A82:E82"/>
    <mergeCell ref="A83:E83"/>
    <mergeCell ref="A84:E84"/>
    <mergeCell ref="A85:E85"/>
    <mergeCell ref="A91:E91"/>
    <mergeCell ref="A86:E86"/>
    <mergeCell ref="A93:E93"/>
    <mergeCell ref="A94:E94"/>
    <mergeCell ref="A95:E95"/>
    <mergeCell ref="B96:C96"/>
    <mergeCell ref="E96:F96"/>
    <mergeCell ref="A87:E87"/>
    <mergeCell ref="A88:E88"/>
    <mergeCell ref="A89:E89"/>
    <mergeCell ref="A90:E90"/>
  </mergeCells>
  <conditionalFormatting sqref="A77">
    <cfRule type="expression" dxfId="4" priority="1" stopIfTrue="1">
      <formula>$A$77=""</formula>
    </cfRule>
    <cfRule type="expression" dxfId="3" priority="2" stopIfTrue="1">
      <formula>$A$72=""</formula>
    </cfRule>
  </conditionalFormatting>
  <dataValidations count="10">
    <dataValidation type="list" allowBlank="1" showInputMessage="1" showErrorMessage="1" sqref="D96" xr:uid="{00000000-0002-0000-0100-000000000000}">
      <formula1>"0, 1, 2, 3"</formula1>
    </dataValidation>
    <dataValidation type="list" allowBlank="1" showInputMessage="1" showErrorMessage="1" sqref="D80" xr:uid="{00000000-0002-0000-0100-000001000000}">
      <formula1>"0, 1, 2"</formula1>
    </dataValidation>
    <dataValidation type="list" allowBlank="1" showInputMessage="1" showErrorMessage="1" sqref="D77" xr:uid="{00000000-0002-0000-0100-000002000000}">
      <formula1>"0, 1, 2, 3, 4, 5, 6, 7, 8, 9, 10, 11, 12, 13, 14, 15"</formula1>
    </dataValidation>
    <dataValidation type="list" allowBlank="1" showInputMessage="1" showErrorMessage="1" sqref="D68" xr:uid="{00000000-0002-0000-0100-000003000000}">
      <formula1>"0, 1, 2, 3, 4, 5, 6, 7, 8, 9, 10"</formula1>
    </dataValidation>
    <dataValidation type="list" allowBlank="1" showInputMessage="1" showErrorMessage="1" sqref="F56" xr:uid="{00000000-0002-0000-0100-000004000000}">
      <formula1>"NA, yes, no"</formula1>
    </dataValidation>
    <dataValidation type="list" allowBlank="1" showInputMessage="1" showErrorMessage="1" sqref="F55" xr:uid="{00000000-0002-0000-0100-000005000000}">
      <formula1>"yes (sub-contractors), yes (co-applicants), no"</formula1>
    </dataValidation>
    <dataValidation type="list" allowBlank="1" showInputMessage="1" showErrorMessage="1" sqref="D52 D54" xr:uid="{00000000-0002-0000-0100-000006000000}">
      <formula1>"0, 1, 2, 3, 4, 5"</formula1>
    </dataValidation>
    <dataValidation type="list" allowBlank="1" showInputMessage="1" showErrorMessage="1" sqref="F53 F48:F51 F66:F67 F78 F82:F95" xr:uid="{00000000-0002-0000-0100-000007000000}">
      <formula1>"yes, no"</formula1>
    </dataValidation>
    <dataValidation type="list" allowBlank="1" showInputMessage="1" showErrorMessage="1" sqref="D57" xr:uid="{00000000-0002-0000-0100-000008000000}">
      <formula1>"0, -1, -2, -3"</formula1>
    </dataValidation>
    <dataValidation type="list" allowBlank="1" showInputMessage="1" showErrorMessage="1" sqref="A77" xr:uid="{00000000-0002-0000-0100-000009000000}">
      <formula1>"1, 2, 3, 4, 5, 6, 7, 8, 9, 10, 11, 12, 13, 14, 15"</formula1>
    </dataValidation>
  </dataValidations>
  <pageMargins left="0.7" right="0.7" top="0.75" bottom="0.75" header="0.3" footer="0.3"/>
  <pageSetup paperSize="9" scale="46" fitToHeight="0" orientation="portrait" r:id="rId1"/>
  <headerFooter>
    <oddHeader xml:space="preserve">&amp;C
</oddHeader>
  </headerFooter>
  <rowBreaks count="3" manualBreakCount="3">
    <brk id="39" max="16383" man="1"/>
    <brk id="57" max="16383" man="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4"/>
  <sheetViews>
    <sheetView topLeftCell="A7" zoomScale="70" zoomScaleNormal="70" workbookViewId="0">
      <selection activeCell="B12" sqref="B12"/>
    </sheetView>
  </sheetViews>
  <sheetFormatPr defaultRowHeight="14.4" x14ac:dyDescent="0.3"/>
  <cols>
    <col min="1" max="1" width="12.5546875" customWidth="1"/>
    <col min="2" max="2" width="136.44140625" customWidth="1"/>
    <col min="6" max="6" width="9.21875" style="62" customWidth="1"/>
  </cols>
  <sheetData>
    <row r="1" spans="1:2" ht="21" x14ac:dyDescent="0.3">
      <c r="A1" s="261" t="str">
        <f>CONCATENATE('Business Surveys'!B5," - ", "(",'Business Surveys'!B7, ")")</f>
        <v xml:space="preserve"> - ()</v>
      </c>
      <c r="B1" s="262"/>
    </row>
    <row r="2" spans="1:2" ht="50.1" customHeight="1" x14ac:dyDescent="0.3">
      <c r="A2" s="263" t="str">
        <f>CONCATENATE('Business Surveys'!B6," survey")</f>
        <v xml:space="preserve"> survey</v>
      </c>
      <c r="B2" s="264"/>
    </row>
    <row r="3" spans="1:2" ht="27.6" customHeight="1" x14ac:dyDescent="0.3">
      <c r="A3" s="258" t="s">
        <v>85</v>
      </c>
      <c r="B3" s="255"/>
    </row>
    <row r="4" spans="1:2" s="62" customFormat="1" ht="28.35" customHeight="1" x14ac:dyDescent="0.3">
      <c r="A4" s="91"/>
      <c r="B4" s="92" t="e">
        <f>CONCATENATE("Total points: ",SUM(_xlfn.NUMBERVALUE(LEFT(A7,2)),_xlfn.NUMBERVALUE(LEFT(A8,2)),_xlfn.NUMBERVALUE(LEFT(A9,2)),_xlfn.NUMBERVALUE(LEFT(A10,2)),_xlfn.NUMBERVALUE(LEFT(A12,2)),_xlfn.NUMBERVALUE(LEFT(A13,2)),_xlfn.NUMBERVALUE(LEFT(A16,2)),_xlfn.NUMBERVALUE(LEFT(A31,2)),_xlfn.NUMBERVALUE(LEFT(A32,2)),_xlfn.NUMBERVALUE(LEFT(A14,2)),_xlfn.NUMBERVALUE(LEFT(A15,2)),_xlfn.NUMBERVALUE(LEFT(A18,2)),_xlfn.NUMBERVALUE(LEFT(A20,2)),_xlfn.NUMBERVALUE(LEFT(A22,2)),_xlfn.NUMBERVALUE(LEFT(A23,2)),_xlfn.NUMBERVALUE(LEFT(A25,2)),_xlfn.NUMBERVALUE(LEFT(A26,2)),_xlfn.NUMBERVALUE(LEFT(A27,2)),_xlfn.NUMBERVALUE(LEFT(A29,2)),_xlfn.NUMBERVALUE(LEFT(A34,2)),_xlfn.NUMBERVALUE(LEFT(A36,2)))," / 60")</f>
        <v>#VALUE!</v>
      </c>
    </row>
    <row r="5" spans="1:2" s="62" customFormat="1" ht="18.75" customHeight="1" x14ac:dyDescent="0.3">
      <c r="A5" s="256"/>
      <c r="B5" s="257"/>
    </row>
    <row r="6" spans="1:2" ht="46.5" customHeight="1" x14ac:dyDescent="0.3">
      <c r="A6" s="250" t="s">
        <v>128</v>
      </c>
      <c r="B6" s="251"/>
    </row>
    <row r="7" spans="1:2" ht="31.5" customHeight="1" x14ac:dyDescent="0.3">
      <c r="A7" s="90" t="str">
        <f>IF(AND('Business Surveys'!F12="",'Business Surveys'!G12=""),'Business Surveys'!D12,IF(AND('Business Surveys'!F12&lt;&gt;"",'Business Surveys'!G12&lt;&gt;""),CONCATENATE('Business Surveys'!F12," / 4"),"ERROR!"))</f>
        <v>NA</v>
      </c>
      <c r="B7" s="78" t="str">
        <f>IF(AND('Business Surveys'!F12="",'Business Surveys'!G12=""),'Business Surveys'!E12,IF(AND('Business Surveys'!F12&lt;&gt;"",'Business Surveys'!G12&lt;&gt;""),'Business Surveys'!G12,"ERROR!"))</f>
        <v>Questionnaire incomplete. Not possible to assess the quality of the frame.</v>
      </c>
    </row>
    <row r="8" spans="1:2" ht="31.5" customHeight="1" x14ac:dyDescent="0.3">
      <c r="A8" s="90" t="str">
        <f>IF(AND('Business Surveys'!F14="",'Business Surveys'!G14=""),'Business Surveys'!D14,IF(AND('Business Surveys'!F14&lt;&gt;"",'Business Surveys'!G14&lt;&gt;""),CONCATENATE('Business Surveys'!F14," / 2"),"ERROR!"))</f>
        <v>NA</v>
      </c>
      <c r="B8" s="78" t="str">
        <f>IF(AND('Business Surveys'!F14="",'Business Surveys'!G14=""),'Business Surveys'!E14,IF(AND('Business Surveys'!F14&lt;&gt;"",'Business Surveys'!G14&lt;&gt;""),'Business Surveys'!G14,"ERROR!"))</f>
        <v>Incomplete.</v>
      </c>
    </row>
    <row r="9" spans="1:2" ht="31.5" customHeight="1" x14ac:dyDescent="0.3">
      <c r="A9" s="90" t="str">
        <f>IF(AND('Business Surveys'!F19="",'Business Surveys'!G19=""),'Business Surveys'!D19,IF(AND('Business Surveys'!F19&lt;&gt;"",'Business Surveys'!G19&lt;&gt;""),CONCATENATE('Business Surveys'!F19," / 2"),"ERROR!"))</f>
        <v>NA</v>
      </c>
      <c r="B9" s="78" t="str">
        <f>IF(AND('Business Surveys'!F19="",'Business Surveys'!G19=""),'Business Surveys'!E19,IF(AND('Business Surveys'!F19&lt;&gt;"",'Business Surveys'!G19&lt;&gt;""),'Business Surveys'!G19,"ERROR!"))</f>
        <v>Questionnaire incomplete. Not possible to assess whether frame limitation is applied.</v>
      </c>
    </row>
    <row r="10" spans="1:2" ht="31.5" customHeight="1" x14ac:dyDescent="0.3">
      <c r="A10" s="90" t="str">
        <f>IF(AND('Business Surveys'!F31="",'Business Surveys'!G31=""),'Business Surveys'!D31,IF(AND('Business Surveys'!F31&lt;&gt;"",'Business Surveys'!G31&lt;&gt;""),CONCATENATE('Business Surveys'!F31," / 2"),"ERROR!"))</f>
        <v>NA</v>
      </c>
      <c r="B10" s="78" t="str">
        <f>IF(AND('Business Surveys'!F31="",'Business Surveys'!G31=""),'Business Surveys'!E31,IF(AND('Business Surveys'!F31&lt;&gt;"",'Business Surveys'!G31&lt;&gt;""),'Business Surveys'!G31,"ERROR!"))</f>
        <v>Questionnaire incomplete. Not possible to assess the updating frequency of the frame.</v>
      </c>
    </row>
    <row r="11" spans="1:2" ht="46.5" customHeight="1" x14ac:dyDescent="0.3">
      <c r="A11" s="250" t="s">
        <v>129</v>
      </c>
      <c r="B11" s="251"/>
    </row>
    <row r="12" spans="1:2" ht="31.5" customHeight="1" x14ac:dyDescent="0.3">
      <c r="A12" s="90" t="str">
        <f>IF(AND('Business Surveys'!F36="",'Business Surveys'!G36=""),'Business Surveys'!D36,IF(AND('Business Surveys'!F36&lt;&gt;"",'Business Surveys'!G36&lt;&gt;""),CONCATENATE('Business Surveys'!F36," / 2"),"ERROR!"))</f>
        <v>NA</v>
      </c>
      <c r="B12" s="78" t="str">
        <f>IF(AND('Business Surveys'!F36="",'Business Surveys'!G36=""),'Business Surveys'!E36,IF(AND('Business Surveys'!F36&lt;&gt;"",'Business Surveys'!G36&lt;&gt;""),'Business Surveys'!G36,"ERROR!"))</f>
        <v xml:space="preserve">Questionnaire incomplete. Not possible to assess the sampling method applied. </v>
      </c>
    </row>
    <row r="13" spans="1:2" ht="31.5" customHeight="1" x14ac:dyDescent="0.3">
      <c r="A13" s="90" t="str">
        <f>IF(AND('Business Surveys'!F37="",'Business Surveys'!G37=""),'Business Surveys'!D37,IF(AND('Business Surveys'!F37&lt;&gt;"",'Business Surveys'!G37&lt;&gt;""),CONCATENATE('Business Surveys'!F37," / 1"),"ERROR!"))</f>
        <v>NA</v>
      </c>
      <c r="B13" s="78" t="str">
        <f>IF(AND('Business Surveys'!F37="",'Business Surveys'!G37=""),'Business Surveys'!E37,IF(AND('Business Surveys'!F37&lt;&gt;"",'Business Surveys'!G37&lt;&gt;""),'Business Surveys'!G37,"ERROR!"))</f>
        <v>Incomplete questionnaire. Not possible to assess whether quota samling will be applied or not.</v>
      </c>
    </row>
    <row r="14" spans="1:2" ht="31.5" customHeight="1" x14ac:dyDescent="0.3">
      <c r="A14" s="90" t="str">
        <f>IF(AND('Business Surveys'!F66="",'Business Surveys'!G66=""),'Business Surveys'!D66,IF(AND('Business Surveys'!F66&lt;&gt;"",'Business Surveys'!G66&lt;&gt;""),CONCATENATE('Business Surveys'!F66," / 3"),"ERROR!"))</f>
        <v>NA</v>
      </c>
      <c r="B14" s="78" t="str">
        <f>IF(AND('Business Surveys'!F66="",'Business Surveys'!G66=""),'Business Surveys'!E66,IF(AND('Business Surveys'!F66&lt;&gt;"",'Business Surveys'!G66&lt;&gt;""),'Business Surveys'!G66,"ERROR!"))</f>
        <v>Incomplete questionnaire. No information on whether a panel will be used or not.</v>
      </c>
    </row>
    <row r="15" spans="1:2" ht="31.5" customHeight="1" x14ac:dyDescent="0.3">
      <c r="A15" s="90" t="str">
        <f>IF(AND('Business Surveys'!F67="",'Business Surveys'!G67=""),'Business Surveys'!D67,IF(AND('Business Surveys'!F67&lt;&gt;"",'Business Surveys'!G67&lt;&gt;""),CONCATENATE('Business Surveys'!F67," / 1"),"ERROR!"))</f>
        <v>NA</v>
      </c>
      <c r="B15" s="78" t="str">
        <f>IF(AND('Business Surveys'!F67="",'Business Surveys'!G67=""),'Business Surveys'!E67,IF(AND('Business Surveys'!F67&lt;&gt;"",'Business Surveys'!G67&lt;&gt;""),'Business Surveys'!G67,"ERROR!"))</f>
        <v>Questionnaire incomplete. Unclear if panel is used. Therefore, no assessment of panel replacement strategy possible.</v>
      </c>
    </row>
    <row r="16" spans="1:2" ht="31.5" customHeight="1" x14ac:dyDescent="0.3">
      <c r="A16" s="90" t="str">
        <f>IF(AND('Business Surveys'!F41="",'Business Surveys'!G41=""),'Business Surveys'!D41,IF(AND('Business Surveys'!F41&lt;&gt;"",'Business Surveys'!G41&lt;&gt;""),CONCATENATE('Business Surveys'!F41," / 3"),"ERROR!"))</f>
        <v>NA</v>
      </c>
      <c r="B16" s="78" t="str">
        <f>IF(AND('Business Surveys'!F41="",'Business Surveys'!G41=""),'Business Surveys'!E41,IF(AND('Business Surveys'!F41&lt;&gt;"",'Business Surveys'!G41&lt;&gt;""),'Business Surveys'!G41,"ERROR!"))</f>
        <v>Incomplete questionnaire. Not possible to assess whether stratification will be applied or not.</v>
      </c>
    </row>
    <row r="17" spans="1:2" ht="46.5" customHeight="1" x14ac:dyDescent="0.3">
      <c r="A17" s="250" t="s">
        <v>130</v>
      </c>
      <c r="B17" s="251"/>
    </row>
    <row r="18" spans="1:2" ht="31.5" customHeight="1" x14ac:dyDescent="0.3">
      <c r="A18" s="79" t="e">
        <f>IF(AND('Business Surveys'!F73="",'Business Surveys'!G73=""),'Business Surveys'!D73,IF(AND('Business Surveys'!F73&lt;&gt;"",'Business Surveys'!G73&lt;&gt;""),CONCATENATE('Business Surveys'!F73," / 12"),"ERROR!"))</f>
        <v>#VALUE!</v>
      </c>
      <c r="B18" s="78" t="e">
        <f>IF(AND('Business Surveys'!F73="",'Business Surveys'!G73=""),'Business Surveys'!E73,IF(AND('Business Surveys'!F73&lt;&gt;"",'Business Surveys'!G73&lt;&gt;""),'Business Surveys'!G73,"ERROR!"))</f>
        <v>#VALUE!</v>
      </c>
    </row>
    <row r="19" spans="1:2" ht="46.5" customHeight="1" x14ac:dyDescent="0.3">
      <c r="A19" s="252" t="s">
        <v>131</v>
      </c>
      <c r="B19" s="253"/>
    </row>
    <row r="20" spans="1:2" ht="31.5" customHeight="1" x14ac:dyDescent="0.3">
      <c r="A20" s="79" t="e">
        <f>IF(AND('Business Surveys'!F74="",'Business Surveys'!G74=""),'Business Surveys'!D74,IF(AND('Business Surveys'!F74&lt;&gt;"",'Business Surveys'!G74&lt;&gt;""),CONCATENATE('Business Surveys'!F74," / 4"),"ERROR!"))</f>
        <v>#VALUE!</v>
      </c>
      <c r="B20" s="78" t="e">
        <f>IF(AND('Business Surveys'!F74="",'Business Surveys'!G74=""),'Business Surveys'!E74,IF(AND('Business Surveys'!F74&lt;&gt;"",'Business Surveys'!G74&lt;&gt;""),'Business Surveys'!G74,"ERROR!"))</f>
        <v>#VALUE!</v>
      </c>
    </row>
    <row r="21" spans="1:2" ht="46.5" customHeight="1" x14ac:dyDescent="0.3">
      <c r="A21" s="250" t="s">
        <v>132</v>
      </c>
      <c r="B21" s="251"/>
    </row>
    <row r="22" spans="1:2" ht="31.5" customHeight="1" x14ac:dyDescent="0.3">
      <c r="A22" s="90" t="str">
        <f>IF(AND('Business Surveys'!F83="",'Business Surveys'!G83=""),'Business Surveys'!D83,IF(AND('Business Surveys'!F83&lt;&gt;"",'Business Surveys'!G83&lt;&gt;""),CONCATENATE('Business Surveys'!F83," / 5"),"ERROR!"))</f>
        <v>NA</v>
      </c>
      <c r="B22" s="78" t="str">
        <f>IF(AND('Business Surveys'!F83="",'Business Surveys'!G83=""),'Business Surveys'!E83,IF(AND('Business Surveys'!F83&lt;&gt;"",'Business Surveys'!G83&lt;&gt;""),'Business Surveys'!G83,"ERROR!"))</f>
        <v>Questionnaire incomplete. Not possible to allocate points for the survey mode applied.</v>
      </c>
    </row>
    <row r="23" spans="1:2" ht="31.5" customHeight="1" x14ac:dyDescent="0.3">
      <c r="A23" s="90" t="str">
        <f>IF(AND('Business Surveys'!F85="",'Business Surveys'!G85=""),'Business Surveys'!D85,IF(AND('Business Surveys'!F85&lt;&gt;"",'Business Surveys'!G85&lt;&gt;""),CONCATENATE('Business Surveys'!F85," / 1"),"ERROR!"))</f>
        <v>NA</v>
      </c>
      <c r="B23" s="78" t="str">
        <f>IF(AND('Business Surveys'!F85="",'Business Surveys'!G85=""),'Business Surveys'!E85,IF(AND('Business Surveys'!F85&lt;&gt;"",'Business Surveys'!G85&lt;&gt;""),'Business Surveys'!G85,"ERROR!"))</f>
        <v>No information on survey mode supplied. Therefore, no points can be allocated for making potential interviewers' wages performance-dependent.</v>
      </c>
    </row>
    <row r="24" spans="1:2" ht="46.5" customHeight="1" x14ac:dyDescent="0.3">
      <c r="A24" s="250" t="s">
        <v>133</v>
      </c>
      <c r="B24" s="251"/>
    </row>
    <row r="25" spans="1:2" ht="31.5" customHeight="1" x14ac:dyDescent="0.3">
      <c r="A25" s="90" t="str">
        <f>IF(AND('Business Surveys'!F94="",'Business Surveys'!G94=""),'Business Surveys'!D94,IF(AND('Business Surveys'!F94&lt;&gt;"",'Business Surveys'!G94&lt;&gt;""),CONCATENATE('Business Surveys'!F94," / 1"),"ERROR!"))</f>
        <v>NA</v>
      </c>
      <c r="B25" s="78" t="str">
        <f>IF(AND('Business Surveys'!F94="",'Business Surveys'!G94=""),'Business Surveys'!E94,IF(AND('Business Surveys'!F94&lt;&gt;"",'Business Surveys'!G94&lt;&gt;""),'Business Surveys'!G94,"ERROR!"))</f>
        <v>Questionnaire incomplete. Not possible to allocate points for taking response-rate enhancing measures prior to conducting survey.</v>
      </c>
    </row>
    <row r="26" spans="1:2" ht="31.5" customHeight="1" x14ac:dyDescent="0.3">
      <c r="A26" s="90" t="str">
        <f>IF(AND('Business Surveys'!F100="",'Business Surveys'!G100=""),'Business Surveys'!D100,IF(AND('Business Surveys'!F100&lt;&gt;"",'Business Surveys'!G100&lt;&gt;""),CONCATENATE('Business Surveys'!F100," / 1"),"ERROR!"))</f>
        <v>NA</v>
      </c>
      <c r="B26" s="78" t="str">
        <f>IF(AND('Business Surveys'!F100="",'Business Surveys'!G100=""),'Business Surveys'!E100,IF(AND('Business Surveys'!F100&lt;&gt;"",'Business Surveys'!G100&lt;&gt;""),'Business Surveys'!G100,"ERROR!"))</f>
        <v>Questionnaire incomplete. Not possible to allocate points for taking response-rate enhancing measures conditional on participation in the survey.</v>
      </c>
    </row>
    <row r="27" spans="1:2" ht="31.5" customHeight="1" x14ac:dyDescent="0.3">
      <c r="A27" s="90" t="str">
        <f>IF(AND('Business Surveys'!F105="",'Business Surveys'!G105=""),'Business Surveys'!D105,IF(AND('Business Surveys'!F105&lt;&gt;"",'Business Surveys'!G105&lt;&gt;""),CONCATENATE('Business Surveys'!F105," / 1"),"ERROR!"))</f>
        <v>NA</v>
      </c>
      <c r="B27" s="78" t="str">
        <f>IF(AND('Business Surveys'!F105="",'Business Surveys'!G105=""),'Business Surveys'!E105,IF(AND('Business Surveys'!F105&lt;&gt;"",'Business Surveys'!G105&lt;&gt;""),'Business Surveys'!G105,"ERROR!"))</f>
        <v>Questionnaire incomplete. Not possible to allocate points for taking response-rate enhancing measures after first attempt to contact respondents.</v>
      </c>
    </row>
    <row r="28" spans="1:2" ht="46.5" customHeight="1" x14ac:dyDescent="0.3">
      <c r="A28" s="250" t="s">
        <v>134</v>
      </c>
      <c r="B28" s="251"/>
    </row>
    <row r="29" spans="1:2" ht="31.5" customHeight="1" x14ac:dyDescent="0.3">
      <c r="A29" s="77" t="str">
        <f>IF(AND('Business Surveys'!F121&lt;&gt;"",'Business Surveys'!G121&lt;&gt;""),CONCATENATE('Business Surveys'!F121," / 3"),"ERROR!")</f>
        <v>ERROR!</v>
      </c>
      <c r="B29" s="93" t="str">
        <f>IF(AND('Business Surveys'!F121&lt;&gt;"",'Business Surveys'!G121&lt;&gt;""),'Business Surveys'!G121,"ERROR!")</f>
        <v>ERROR!</v>
      </c>
    </row>
    <row r="30" spans="1:2" ht="46.5" customHeight="1" x14ac:dyDescent="0.3">
      <c r="A30" s="250" t="s">
        <v>135</v>
      </c>
      <c r="B30" s="251"/>
    </row>
    <row r="31" spans="1:2" ht="31.5" customHeight="1" x14ac:dyDescent="0.3">
      <c r="A31" s="90" t="str">
        <f>IF(AND('Business Surveys'!F54="",'Business Surveys'!G54=""),'Business Surveys'!D54,IF(AND('Business Surveys'!F54&lt;&gt;"",'Business Surveys'!G54&lt;&gt;""),CONCATENATE('Business Surveys'!F54," / 4"),"ERROR!"))</f>
        <v>NA</v>
      </c>
      <c r="B31" s="78" t="str">
        <f>IF(AND('Business Surveys'!F54="",'Business Surveys'!G54=""),'Business Surveys'!E54,IF(AND('Business Surveys'!F54&lt;&gt;"",'Business Surveys'!G54&lt;&gt;""),'Business Surveys'!G54,"ERROR!"))</f>
        <v>Incomplete questionnaire. It is not stated whether weighting system will be applied or not.</v>
      </c>
    </row>
    <row r="32" spans="1:2" ht="31.5" customHeight="1" x14ac:dyDescent="0.3">
      <c r="A32" s="90" t="str">
        <f>IF(AND('Business Surveys'!F57="",'Business Surveys'!G57=""),'Business Surveys'!D57,IF(AND('Business Surveys'!F57&lt;&gt;"",'Business Surveys'!G57&lt;&gt;""),CONCATENATE('Business Surveys'!F57," / 2"),"ERROR!"))</f>
        <v>NA</v>
      </c>
      <c r="B32" s="78" t="str">
        <f>IF(AND('Business Surveys'!F57="",'Business Surveys'!G57=""),'Business Surveys'!E57,IF(AND('Business Surveys'!F57&lt;&gt;"",'Business Surveys'!G57&lt;&gt;""),'Business Surveys'!G57,"ERROR!"))</f>
        <v xml:space="preserve">Incomplete questionnaire (no info on updating frequency of weights). </v>
      </c>
    </row>
    <row r="33" spans="1:2" ht="46.5" customHeight="1" x14ac:dyDescent="0.3">
      <c r="A33" s="250" t="s">
        <v>136</v>
      </c>
      <c r="B33" s="251"/>
    </row>
    <row r="34" spans="1:2" ht="31.5" customHeight="1" x14ac:dyDescent="0.3">
      <c r="A34" s="90" t="str">
        <f>IF(AND('Business Surveys'!F125="",'Business Surveys'!G125=""),'Business Surveys'!D125,IF(AND('Business Surveys'!F125&lt;&gt;"",'Business Surveys'!G125&lt;&gt;""),CONCATENATE('Business Surveys'!F125," / 3"),"ERROR!"))</f>
        <v>NA</v>
      </c>
      <c r="B34" s="78" t="str">
        <f>IF(AND('Business Surveys'!F125="",'Business Surveys'!G125=""),'Business Surveys'!E125,IF(AND('Business Surveys'!F125&lt;&gt;"",'Business Surveys'!G125&lt;&gt;""),'Business Surveys'!G125,"ERROR!"))</f>
        <v>Questionnaire incomplete.</v>
      </c>
    </row>
    <row r="35" spans="1:2" ht="46.5" customHeight="1" x14ac:dyDescent="0.3">
      <c r="A35" s="250" t="s">
        <v>137</v>
      </c>
      <c r="B35" s="251"/>
    </row>
    <row r="36" spans="1:2" ht="31.5" customHeight="1" x14ac:dyDescent="0.3">
      <c r="A36" s="77" t="str">
        <f>IF(AND('Business Surveys'!F131&lt;&gt;"",'Business Surveys'!G131&lt;&gt;""),CONCATENATE('Business Surveys'!F131," / 3"),"ERROR!")</f>
        <v>ERROR!</v>
      </c>
      <c r="B36" s="94" t="str">
        <f>IF(AND('Business Surveys'!F131&lt;&gt;"",'Business Surveys'!G131&lt;&gt;""),'Business Surveys'!G131,"ERROR!")</f>
        <v>ERROR!</v>
      </c>
    </row>
    <row r="38" spans="1:2" ht="46.5" customHeight="1" x14ac:dyDescent="0.3">
      <c r="A38" s="259" t="s">
        <v>154</v>
      </c>
      <c r="B38" s="260"/>
    </row>
    <row r="39" spans="1:2" ht="23.25" customHeight="1" x14ac:dyDescent="0.3">
      <c r="A39" s="91"/>
      <c r="B39" s="92" t="str">
        <f>CONCATENATE("Total points: ",A41)</f>
        <v>Total points: 0 / 10</v>
      </c>
    </row>
    <row r="40" spans="1:2" ht="18" x14ac:dyDescent="0.3">
      <c r="A40" s="256"/>
      <c r="B40" s="257"/>
    </row>
    <row r="41" spans="1:2" ht="62.1" customHeight="1" x14ac:dyDescent="0.3">
      <c r="A41" s="90" t="str">
        <f>CONCATENATE(evaluation_internal!H58," / 10")</f>
        <v>0 / 10</v>
      </c>
      <c r="B41" s="78" t="str">
        <f>evaluation_internal!I58</f>
        <v xml:space="preserve">  </v>
      </c>
    </row>
    <row r="43" spans="1:2" ht="46.5" customHeight="1" x14ac:dyDescent="0.3">
      <c r="A43" s="254" t="s">
        <v>155</v>
      </c>
      <c r="B43" s="255"/>
    </row>
    <row r="44" spans="1:2" ht="23.25" customHeight="1" x14ac:dyDescent="0.3">
      <c r="A44" s="91"/>
      <c r="B44" s="92" t="str">
        <f>CONCATENATE("Total points: ",A46)</f>
        <v>Total points: NA / 10</v>
      </c>
    </row>
    <row r="45" spans="1:2" ht="18" x14ac:dyDescent="0.3">
      <c r="A45" s="256"/>
      <c r="B45" s="257"/>
    </row>
    <row r="46" spans="1:2" ht="60" customHeight="1" x14ac:dyDescent="0.3">
      <c r="A46" s="90" t="str">
        <f>CONCATENATE(evaluation_internal!H68, " / 10")</f>
        <v>NA / 10</v>
      </c>
      <c r="B46" s="78" t="str">
        <f>evaluation_internal!I68</f>
        <v/>
      </c>
    </row>
    <row r="48" spans="1:2" ht="46.5" customHeight="1" x14ac:dyDescent="0.3">
      <c r="A48" s="254" t="s">
        <v>156</v>
      </c>
      <c r="B48" s="255"/>
    </row>
    <row r="49" spans="1:6" ht="23.25" customHeight="1" x14ac:dyDescent="0.3">
      <c r="A49" s="91"/>
      <c r="B49" s="92" t="str">
        <f>CONCATENATE("Total points: ",A51)</f>
        <v>Total points: 0 / 20</v>
      </c>
    </row>
    <row r="50" spans="1:6" ht="18" x14ac:dyDescent="0.3">
      <c r="A50" s="256"/>
      <c r="B50" s="257"/>
    </row>
    <row r="51" spans="1:6" ht="60.6" customHeight="1" x14ac:dyDescent="0.3">
      <c r="A51" s="90" t="str">
        <f>CONCATENATE(evaluation_internal!H97, " / 20")</f>
        <v>0 / 20</v>
      </c>
      <c r="B51" s="78" t="str">
        <f>evaluation_internal!I97</f>
        <v xml:space="preserve">  NA</v>
      </c>
    </row>
    <row r="52" spans="1:6" s="49" customFormat="1" ht="18" x14ac:dyDescent="0.3">
      <c r="A52" s="95"/>
      <c r="B52" s="96"/>
      <c r="F52" s="58"/>
    </row>
    <row r="53" spans="1:6" ht="23.25" customHeight="1" x14ac:dyDescent="0.3">
      <c r="A53" s="258" t="s">
        <v>86</v>
      </c>
      <c r="B53" s="255"/>
    </row>
    <row r="54" spans="1:6" ht="23.25" customHeight="1" x14ac:dyDescent="0.3">
      <c r="A54" s="91"/>
      <c r="B54" s="92" t="e">
        <f>CONCATENATE("Total points: ",SUM(_xlfn.NUMBERVALUE(LEFT(A7,2)),_xlfn.NUMBERVALUE(LEFT(A8,2)),_xlfn.NUMBERVALUE(LEFT(A9,2)),_xlfn.NUMBERVALUE(LEFT(A10,2)),_xlfn.NUMBERVALUE(LEFT(A12,2)),_xlfn.NUMBERVALUE(LEFT(A13,2)),_xlfn.NUMBERVALUE(LEFT(A16,2)),_xlfn.NUMBERVALUE(LEFT(A31,2)),_xlfn.NUMBERVALUE(LEFT(A32,2)),_xlfn.NUMBERVALUE(LEFT(A14,2)),_xlfn.NUMBERVALUE(LEFT(A15,2)),_xlfn.NUMBERVALUE(LEFT(A18,2)),_xlfn.NUMBERVALUE(LEFT(A20,2)),_xlfn.NUMBERVALUE(LEFT(A22,2)),_xlfn.NUMBERVALUE(LEFT(A23,2)),_xlfn.NUMBERVALUE(LEFT(A25,2)),_xlfn.NUMBERVALUE(LEFT(A26,2)),_xlfn.NUMBERVALUE(LEFT(A27,2)),_xlfn.NUMBERVALUE(LEFT(A29,2)),_xlfn.NUMBERVALUE(LEFT(A34,2)),_xlfn.NUMBERVALUE(LEFT(A36,2)),_xlfn.NUMBERVALUE(LEFT(A41,2)),_xlfn.NUMBERVALUE(LEFT(A46,2)),_xlfn.NUMBERVALUE(LEFT(A51,2)),)," / 100")</f>
        <v>#VALUE!</v>
      </c>
    </row>
  </sheetData>
  <dataConsolidate/>
  <mergeCells count="21">
    <mergeCell ref="A11:B11"/>
    <mergeCell ref="A1:B1"/>
    <mergeCell ref="A2:B2"/>
    <mergeCell ref="A3:B3"/>
    <mergeCell ref="A5:B5"/>
    <mergeCell ref="A6:B6"/>
    <mergeCell ref="A53:B53"/>
    <mergeCell ref="A38:B38"/>
    <mergeCell ref="A40:B40"/>
    <mergeCell ref="A43:B43"/>
    <mergeCell ref="A45:B45"/>
    <mergeCell ref="A17:B17"/>
    <mergeCell ref="A19:B19"/>
    <mergeCell ref="A21:B21"/>
    <mergeCell ref="A48:B48"/>
    <mergeCell ref="A50:B50"/>
    <mergeCell ref="A24:B24"/>
    <mergeCell ref="A28:B28"/>
    <mergeCell ref="A30:B30"/>
    <mergeCell ref="A33:B33"/>
    <mergeCell ref="A35:B35"/>
  </mergeCells>
  <conditionalFormatting sqref="A41">
    <cfRule type="expression" dxfId="2" priority="3" stopIfTrue="1">
      <formula>$A$41=""</formula>
    </cfRule>
  </conditionalFormatting>
  <conditionalFormatting sqref="A46">
    <cfRule type="expression" dxfId="1" priority="2" stopIfTrue="1">
      <formula>$A$46=""</formula>
    </cfRule>
  </conditionalFormatting>
  <conditionalFormatting sqref="A51">
    <cfRule type="expression" dxfId="0" priority="1" stopIfTrue="1">
      <formula>$A$51=""</formula>
    </cfRule>
  </conditionalFormatting>
  <dataValidations count="1">
    <dataValidation type="list" allowBlank="1" showInputMessage="1" showErrorMessage="1" sqref="A52" xr:uid="{00000000-0002-0000-0200-000000000000}">
      <formula1>"1 , 2 , 3 , 4 , 5 , 6 , 7 , 8 , 9 , 10 , 11 , 12 , 13 , 14 , 15 , 16 , 17 , 18 , 19 , 20"</formula1>
    </dataValidation>
  </dataValidations>
  <pageMargins left="0.7" right="0.7" top="0.75" bottom="0.75" header="0.3" footer="0.3"/>
  <pageSetup paperSize="9" scale="41" orientation="portrait" r:id="rId1"/>
  <headerFooter>
    <oddHeader xml:space="preserve">&amp;C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C Document" ma:contentTypeID="0x010100A8C0FE432B00E948BF17A18F874DA90A00D7277BFB522B774B92A9E609239131CC" ma:contentTypeVersion="34" ma:contentTypeDescription="Create a new document in this library." ma:contentTypeScope="" ma:versionID="cd263a25f00285ba3bb70935ed10e29c">
  <xsd:schema xmlns:xsd="http://www.w3.org/2001/XMLSchema" xmlns:xs="http://www.w3.org/2001/XMLSchema" xmlns:p="http://schemas.microsoft.com/office/2006/metadata/properties" xmlns:ns2="1e866f1f-0b21-41dc-b9cb-81167115ab19" xmlns:ns4="c1c27a6f-3295-4d53-88f7-dc2956bf7014" targetNamespace="http://schemas.microsoft.com/office/2006/metadata/properties" ma:root="true" ma:fieldsID="2f37c44bab351e702ab7551e922d8368" ns2:_="" ns4:_="">
    <xsd:import namespace="1e866f1f-0b21-41dc-b9cb-81167115ab19"/>
    <xsd:import namespace="c1c27a6f-3295-4d53-88f7-dc2956bf7014"/>
    <xsd:element name="properties">
      <xsd:complexType>
        <xsd:sequence>
          <xsd:element name="documentManagement">
            <xsd:complexType>
              <xsd:all>
                <xsd:element ref="ns2:ProgrGroup" minOccurs="0"/>
                <xsd:element ref="ns2:ProgrCategory" minOccurs="0"/>
                <xsd:element ref="ns2:Order1" minOccurs="0"/>
                <xsd:element ref="ns2:DocComments" minOccurs="0"/>
                <xsd:element ref="ns2:DocStatus" minOccurs="0"/>
                <xsd:element ref="ns2:DocPublProtocol" minOccurs="0"/>
                <xsd:element ref="ns2:DocInternalExternal" minOccurs="0"/>
                <xsd:element ref="ns2:ITcomments" minOccurs="0"/>
                <xsd:element ref="ns2:ITstatus" minOccurs="0"/>
                <xsd:element ref="ns2:SharedWithUsers" minOccurs="0"/>
                <xsd:element ref="ns2:SharedWithDetails"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66f1f-0b21-41dc-b9cb-81167115ab19" elementFormDefault="qualified">
    <xsd:import namespace="http://schemas.microsoft.com/office/2006/documentManagement/types"/>
    <xsd:import namespace="http://schemas.microsoft.com/office/infopath/2007/PartnerControls"/>
    <xsd:element name="ProgrGroup" ma:index="1" nillable="true" ma:displayName="Programme Docs Group" ma:description="Needed for MGAs &amp; Programme Documents (MFF 2021-2027)" ma:format="Dropdown" ma:internalName="ProgrGroup" ma:readOnly="false">
      <xsd:simpleType>
        <xsd:union memberTypes="dms:Text">
          <xsd:simpleType>
            <xsd:restriction base="dms:Choice">
              <xsd:enumeration value="00 CORPORATE MASTERFILES"/>
              <xsd:enumeration value="00 HEALTHCHECKS"/>
              <xsd:enumeration value="01 HORIZON and EURATOM"/>
              <xsd:enumeration value="02 RFCS"/>
              <xsd:enumeration value="03 DIGITAL EUROPE (DEP)"/>
              <xsd:enumeration value="04 DEFENCE (EDF, ASAP and EDIRPA)"/>
              <xsd:enumeration value="05 SPACE"/>
              <xsd:enumeration value="06 CEF"/>
              <xsd:enumeration value="07 I3"/>
              <xsd:enumeration value="07a ERDF-TA"/>
              <xsd:enumeration value="08 IMREG"/>
              <xsd:enumeration value="09 LIFE"/>
              <xsd:enumeration value="10 INNOVFUND"/>
              <xsd:enumeration value="11 RENEWFM"/>
              <xsd:enumeration value="11a JTM"/>
              <xsd:enumeration value="12 EMFAF"/>
              <xsd:enumeration value="13 AGRIP"/>
              <xsd:enumeration value="14 IMCAP"/>
              <xsd:enumeration value="15 SINGLE MARKET (SMP)"/>
              <xsd:enumeration value="15a BUSINESS CONSUMER SURVEYS (BCS)"/>
              <xsd:enumeration value="16 ERASMUS"/>
              <xsd:enumeration value="17 CREATIVE EUROPE"/>
              <xsd:enumeration value="18 EUROPEAN SOLIDARITY CORPS (ESC)"/>
              <xsd:enumeration value="19 CERV"/>
              <xsd:enumeration value="20 JUSTICE"/>
              <xsd:enumeration value="21 ESF and SOCPL"/>
              <xsd:enumeration value="22 EU4HEALTH"/>
              <xsd:enumeration value="23 AMIF, ISF and BMVI"/>
              <xsd:enumeration value="24 EU ANTI-FRAUD"/>
              <xsd:enumeration value="25 CUSTOMS and FISCALIS"/>
              <xsd:enumeration value="26 CCEI"/>
              <xsd:enumeration value="27 PERICLES"/>
              <xsd:enumeration value="28 TECHNICAL SUPPORT (TSI)"/>
              <xsd:enumeration value="29 UCPM"/>
              <xsd:enumeration value="30 HUMANITARIAN AID"/>
              <xsd:enumeration value="31 RELEX"/>
              <xsd:enumeration value="41 EUROPE DIRECT"/>
              <xsd:enumeration value="41 EUROPOL"/>
              <xsd:enumeration value="41 PPPA"/>
            </xsd:restriction>
          </xsd:simpleType>
        </xsd:union>
      </xsd:simpleType>
    </xsd:element>
    <xsd:element name="ProgrCategory" ma:index="2" nillable="true" ma:displayName="Programme Docs Category" ma:description="Needed for MGAs &amp; Programme Documents (MFF 2021-2027)" ma:format="Dropdown" ma:internalName="ProgrCategory" ma:readOnly="false">
      <xsd:simpleType>
        <xsd:union memberTypes="dms:Text">
          <xsd:simpleType>
            <xsd:restriction base="dms:Choice">
              <xsd:enumeration value="1. MGAs"/>
              <xsd:enumeration value="2. Programme guidance"/>
              <xsd:enumeration value="3. Customised reports &amp; forms"/>
              <xsd:enumeration value="5. Other"/>
              <xsd:enumeration value="6. xxx PUBLICATION FOLDERS"/>
              <xsd:enumeration value="7. xxxx DISCARDED DOCUMENTS"/>
              <xsd:enumeration value="7. xxxx DONE DOCUMENTS"/>
              <xsd:enumeration value="7. xxxx ORIGINAL DOCUMENTS"/>
              <xsd:enumeration value="1. PART C HEALTHCHECK"/>
              <xsd:enumeration value="2. MGA Annexes"/>
              <xsd:enumeration value="3. Customised reports &amp; forms (HE ERC)"/>
              <xsd:enumeration value="3. Customised reports &amp; forms (HE MSCA)"/>
              <xsd:enumeration value="3. Customised reports &amp; forms (HE EIC)"/>
              <xsd:enumeration value="3. Customised reports &amp; forms (HE EIT)"/>
              <xsd:enumeration value="3. Customised reports &amp; forms (ASAP)"/>
              <xsd:enumeration value="3. Customised reports &amp; forms (EDIRPA)"/>
              <xsd:enumeration value="3. Customised reports &amp; forms (aCEF-T)"/>
              <xsd:enumeration value="3. Customised reports &amp; forms (bCEF-E)"/>
              <xsd:enumeration value="3. Customised reports &amp; forms (cCEF-DIG)"/>
              <xsd:enumeration value="3. Customised reports &amp; forms (INNOVFUND AUCTIONS)"/>
              <xsd:enumeration value="3. Customised reports &amp; forms (SMP COSME)"/>
              <xsd:enumeration value="3. Customised reports &amp; forms (SMP CONS)"/>
              <xsd:enumeration value="3. Customised reports &amp; forms (SMP COMP)"/>
              <xsd:enumeration value="3. Customised reports &amp; forms (SMP FOOD)"/>
              <xsd:enumeration value="3. Customised reports &amp; forms (SMP STAND)"/>
              <xsd:enumeration value="3. Customised reports &amp; forms (SMP ESS)"/>
              <xsd:enumeration value="3. Customised reports &amp; forms (SMP SURV)"/>
              <xsd:enumeration value="3. Customised reports &amp; forms (ERASMUS JMO Schools Info Package)"/>
              <xsd:enumeration value="3. Customised reports &amp; forms (ECHE Certificate)"/>
              <xsd:enumeration value="3. Customised reports &amp; forms (ESC HUMAID Quality Label)"/>
              <xsd:enumeration value="3. Customised reports &amp; forms (ECHO Partnership Certificate)"/>
              <xsd:enumeration value="3. Customised reports &amp; forms (RELEX TWINNING)"/>
              <xsd:enumeration value="3. Customised reports &amp; forms (RELEX MOBAF)"/>
              <xsd:enumeration value="3. Customised reports &amp; forms (PPPA EACEA)"/>
            </xsd:restriction>
          </xsd:simpleType>
        </xsd:union>
      </xsd:simpleType>
    </xsd:element>
    <xsd:element name="Order1" ma:index="3" nillable="true" ma:displayName="Order" ma:indexed="true" ma:internalName="Order1" ma:readOnly="false" ma:percentage="FALSE">
      <xsd:simpleType>
        <xsd:restriction base="dms:Number"/>
      </xsd:simpleType>
    </xsd:element>
    <xsd:element name="DocComments" ma:index="4" nillable="true" ma:displayName="Doc Comments" ma:description="Needed for all Pages" ma:internalName="DocComments" ma:readOnly="false">
      <xsd:simpleType>
        <xsd:restriction base="dms:Note"/>
      </xsd:simpleType>
    </xsd:element>
    <xsd:element name="DocStatus" ma:index="5" nillable="true" ma:displayName="Doc Status" ma:description="Needed for all except GoFund Archive" ma:format="Dropdown" ma:internalName="DocStatus" ma:readOnly="false">
      <xsd:simpleType>
        <xsd:union memberTypes="dms:Text">
          <xsd:simpleType>
            <xsd:restriction base="dms:Choice">
              <xsd:enumeration value="͏New"/>
              <xsd:enumeration value="New version"/>
              <xsd:enumeration value="Under validation"/>
              <xsd:enumeration value="Ready"/>
              <xsd:enumeration value="Ready for publication"/>
              <xsd:enumeration value="Published"/>
              <xsd:enumeration value="Wait"/>
              <xsd:enumeration value="n/a (backoffice document)"/>
              <xsd:enumeration value="old document"/>
            </xsd:restriction>
          </xsd:simpleType>
        </xsd:union>
      </xsd:simpleType>
    </xsd:element>
    <xsd:element name="DocPublProtocol" ma:index="6" nillable="true" ma:displayName="Doc Publ. Protocol" ma:description="Needed for MGAs &amp; Programme Documents and Business Documents Management View" ma:format="Dropdown" ma:internalName="DocPublProtocol" ma:readOnly="false">
      <xsd:simpleType>
        <xsd:union memberTypes="dms:Text">
          <xsd:simpleType>
            <xsd:restriction base="dms:Choice">
              <xsd:enumeration value="MGA2-1 MGAs"/>
              <xsd:enumeration value="CONTR1-1 Expert contracts"/>
              <xsd:enumeration value="GUID1-1 Business - External guidance"/>
              <xsd:enumeration value="GUID1-2 Business - Internal guidance"/>
              <xsd:enumeration value="GUID2-1 Programme tpl - External guidance"/>
              <xsd:enumeration value="GUID2-2 Programme tpl - Internal guidance"/>
              <xsd:enumeration value="TPL1-1 Business - Decisions"/>
              <xsd:enumeration value="TPL1-2 Business - Reports"/>
              <xsd:enumeration value="TPL1-3 Business - Letters"/>
              <xsd:enumeration value="TPL1-4 Business - Special (Portal)"/>
              <xsd:enumeration value="TPL1-5 Business - Special (GoFund)"/>
              <xsd:enumeration value="TPL2-1 Programme tpl - Call documents"/>
              <xsd:enumeration value="TPL2-2 Programme tpl - Application forms, etc"/>
              <xsd:enumeration value="TPL2-3 Programme tpl - Evaluation forms, etc"/>
              <xsd:enumeration value="TPL2-4 Programme tpl - DoAs"/>
              <xsd:enumeration value="TPL2-5 Programme tpl - Reporting forms, etc"/>
              <xsd:enumeration value="TPL2-6 Programme tpl - Audit templates"/>
              <xsd:enumeration value="TPL2-7 Programme tpl - Other"/>
              <xsd:enumeration value="Portal1-1 Terms &amp; Conditions"/>
              <xsd:enumeration value="Portal1-2 Privacy Statement"/>
              <xsd:enumeration value="Portal1-3 Glossary"/>
              <xsd:enumeration value="Portal1-4 Lists of expert names"/>
            </xsd:restriction>
          </xsd:simpleType>
        </xsd:union>
      </xsd:simpleType>
    </xsd:element>
    <xsd:element name="DocInternalExternal" ma:index="7" nillable="true" ma:displayName="Doc Internal/External" ma:description="Needed for MGAs &amp; Programme Documents and Business Documentation Management View" ma:format="Dropdown" ma:internalName="DocInternalExternal" ma:readOnly="false">
      <xsd:simpleType>
        <xsd:union memberTypes="dms:Text">
          <xsd:simpleType>
            <xsd:restriction base="dms:Choice">
              <xsd:enumeration value="Internal"/>
              <xsd:enumeration value="External"/>
              <xsd:enumeration value="Internal &amp; external"/>
            </xsd:restriction>
          </xsd:simpleType>
        </xsd:union>
      </xsd:simpleType>
    </xsd:element>
    <xsd:element name="ITcomments" ma:index="8" nillable="true" ma:displayName="IT Comments" ma:description="Needed for MGAs &amp; Programme Documents and Business Documents Normal View" ma:internalName="ITcomments" ma:readOnly="false">
      <xsd:simpleType>
        <xsd:restriction base="dms:Note">
          <xsd:maxLength value="255"/>
        </xsd:restriction>
      </xsd:simpleType>
    </xsd:element>
    <xsd:element name="ITstatus" ma:index="9" nillable="true" ma:displayName="IT Status" ma:description="Needed for MGAs &amp; Programme Documents and Business Documents Normal View" ma:format="Dropdown" ma:internalName="ITstatus" ma:readOnly="false">
      <xsd:simpleType>
        <xsd:union memberTypes="dms:Text">
          <xsd:simpleType>
            <xsd:restriction base="dms:Choice">
              <xsd:enumeration value="͏Wait"/>
              <xsd:enumeration value="Ready for IT"/>
              <xsd:enumeration value="IT implementation started"/>
              <xsd:enumeration value="IT implementation finished"/>
              <xsd:enumeration value="New version ready for IT"/>
              <xsd:enumeration value="n/a (no IT implementation)"/>
            </xsd:restriction>
          </xsd:simpleType>
        </xsd:unio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c27a6f-3295-4d53-88f7-dc2956bf7014"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7" ma:displayName="Author"/>
        <xsd:element ref="dcterms:created" minOccurs="0" maxOccurs="1"/>
        <xsd:element ref="dc:identifier" minOccurs="0" maxOccurs="1"/>
        <xsd:element name="contentType" minOccurs="0" maxOccurs="1" type="xsd:string" ma:index="1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Comments xmlns="1e866f1f-0b21-41dc-b9cb-81167115ab19" xsi:nil="true"/>
    <DocPublProtocol xmlns="1e866f1f-0b21-41dc-b9cb-81167115ab19">TPL2-2 Programme tpl - Application forms, etc</DocPublProtocol>
    <DocStatus xmlns="1e866f1f-0b21-41dc-b9cb-81167115ab19">Ready</DocStatus>
    <DocInternalExternal xmlns="1e866f1f-0b21-41dc-b9cb-81167115ab19">Internal &amp; external</DocInternalExternal>
    <ProgrCategory xmlns="1e866f1f-0b21-41dc-b9cb-81167115ab19">3. Customised reports &amp; forms</ProgrCategory>
    <ProgrGroup xmlns="1e866f1f-0b21-41dc-b9cb-81167115ab19">15a BUSINESS CONSUMER SURVEYS (BCS)</ProgrGroup>
    <ITcomments xmlns="1e866f1f-0b21-41dc-b9cb-81167115ab19" xsi:nil="true"/>
    <ITstatus xmlns="1e866f1f-0b21-41dc-b9cb-81167115ab19" xsi:nil="true"/>
    <Order1 xmlns="1e866f1f-0b21-41dc-b9cb-81167115ab19">4</Order1>
  </documentManagement>
</p:properties>
</file>

<file path=customXml/itemProps1.xml><?xml version="1.0" encoding="utf-8"?>
<ds:datastoreItem xmlns:ds="http://schemas.openxmlformats.org/officeDocument/2006/customXml" ds:itemID="{1BDE85A9-709B-48A2-9C48-911D899290E0}">
  <ds:schemaRefs>
    <ds:schemaRef ds:uri="http://schemas.microsoft.com/sharepoint/v3/contenttype/forms"/>
  </ds:schemaRefs>
</ds:datastoreItem>
</file>

<file path=customXml/itemProps2.xml><?xml version="1.0" encoding="utf-8"?>
<ds:datastoreItem xmlns:ds="http://schemas.openxmlformats.org/officeDocument/2006/customXml" ds:itemID="{F87EA4AE-4A55-471F-B036-F69B5B61D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66f1f-0b21-41dc-b9cb-81167115ab19"/>
    <ds:schemaRef ds:uri="c1c27a6f-3295-4d53-88f7-dc2956bf7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573809-CA64-43A6-9DA0-4DB21BA8EBB4}">
  <ds:schemaRefs>
    <ds:schemaRef ds:uri="http://schemas.microsoft.com/office/2006/documentManagement/types"/>
    <ds:schemaRef ds:uri="http://purl.org/dc/terms/"/>
    <ds:schemaRef ds:uri="1e866f1f-0b21-41dc-b9cb-81167115ab19"/>
    <ds:schemaRef ds:uri="http://schemas.openxmlformats.org/package/2006/metadata/core-properties"/>
    <ds:schemaRef ds:uri="http://www.w3.org/XML/1998/namespace"/>
    <ds:schemaRef ds:uri="http://purl.org/dc/elements/1.1/"/>
    <ds:schemaRef ds:uri="http://purl.org/dc/dcmitype/"/>
    <ds:schemaRef ds:uri="http://schemas.microsoft.com/office/infopath/2007/PartnerControls"/>
    <ds:schemaRef ds:uri="c1c27a6f-3295-4d53-88f7-dc2956bf701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Business Surveys</vt:lpstr>
      <vt:lpstr>evaluation_internal</vt:lpstr>
      <vt:lpstr>evaluation_for_external</vt:lpstr>
      <vt:lpstr>'Business Surveys'!Print_Area</vt:lpstr>
      <vt:lpstr>evaluation_for_external!Print_Area</vt:lpstr>
      <vt:lpstr>evaluation_internal!Print_Area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van Spelde</dc:creator>
  <cp:lastModifiedBy>DIKOVA Beata (ECFIN)</cp:lastModifiedBy>
  <cp:lastPrinted>2020-07-13T09:53:54Z</cp:lastPrinted>
  <dcterms:created xsi:type="dcterms:W3CDTF">2012-06-13T09:17:29Z</dcterms:created>
  <dcterms:modified xsi:type="dcterms:W3CDTF">2025-01-16T12:38:23Z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2024-12-15T11:09:18Z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a94b0f6a-99b1-42ca-b889-1a6976748596</vt:lpwstr>
  </property>
  <property fmtid="{D5CDD505-2E9C-101B-9397-08002B2CF9AE}" pid="8" name="MSIP_Label_6bd9ddd1-4d20-43f6-abfa-fc3c07406f94_ContentBits">
    <vt:lpwstr>0</vt:lpwstr>
  </property>
  <property fmtid="{D5CDD505-2E9C-101B-9397-08002B2CF9AE}" pid="9" name="ContentTypeId">
    <vt:lpwstr>0x010100A8C0FE432B00E948BF17A18F874DA90A00D7277BFB522B774B92A9E609239131CC</vt:lpwstr>
  </property>
</Properties>
</file>